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5495" windowHeight="10170" tabRatio="862" firstSheet="1" activeTab="1"/>
  </bookViews>
  <sheets>
    <sheet name="Sc-1(Plains)" sheetId="1" state="hidden" r:id="rId1"/>
    <sheet name="Sc-1(R)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<sst xmlns="http://schemas.openxmlformats.org/spreadsheetml/2006/main" count="195" uniqueCount="121">
  <si>
    <t xml:space="preserve"> </t>
  </si>
  <si>
    <t>MT</t>
  </si>
  <si>
    <t>Nos.</t>
  </si>
  <si>
    <t>Danger Plate</t>
  </si>
  <si>
    <t>Number Plate</t>
  </si>
  <si>
    <t>Sets</t>
  </si>
  <si>
    <t>ii)</t>
  </si>
  <si>
    <t>iii)</t>
  </si>
  <si>
    <t>iv)</t>
  </si>
  <si>
    <t>v)</t>
  </si>
  <si>
    <t>vi)</t>
  </si>
  <si>
    <t>vii)</t>
  </si>
  <si>
    <t>ix)</t>
  </si>
  <si>
    <t>Unit</t>
  </si>
  <si>
    <t>Quantity</t>
  </si>
  <si>
    <t>a)</t>
  </si>
  <si>
    <t>b)</t>
  </si>
  <si>
    <t>Note:</t>
  </si>
  <si>
    <t>Tower</t>
  </si>
  <si>
    <t>i)</t>
  </si>
  <si>
    <t>viii)</t>
  </si>
  <si>
    <t>Pipe Type</t>
  </si>
  <si>
    <t xml:space="preserve">Counterpoise Type </t>
  </si>
  <si>
    <t>Circuit Plate (Set of two)</t>
  </si>
  <si>
    <t>x)</t>
  </si>
  <si>
    <t>(Price Break-up of Ex-Works Price)</t>
  </si>
  <si>
    <t>Bidder's Name &amp; Address:</t>
  </si>
  <si>
    <t>To:</t>
  </si>
  <si>
    <t xml:space="preserve">Price Break-down for individual items for Transmission LineTower Package (Package-A1) </t>
  </si>
  <si>
    <t>(Bidder shall quote prices for the following mentioned items. Prices of all accessories, assemblies, components, parts etc. associated with these items are included in bidder's quoted prices for these items).</t>
  </si>
  <si>
    <t>All values are in Indian Rupees.</t>
  </si>
  <si>
    <t>SI. No.</t>
  </si>
  <si>
    <t>Item 
Description</t>
  </si>
  <si>
    <t>Qty.</t>
  </si>
  <si>
    <t>Unit Ex-works price</t>
  </si>
  <si>
    <t>Total Ex-works price</t>
  </si>
  <si>
    <t>Mode of Transaction (Direct or Bought-out items)</t>
  </si>
  <si>
    <t>Applicable Octroi / Entry tax for bought-out finished items dispatched directly from our sub-vendor's works</t>
  </si>
  <si>
    <t>Sales 
Tax</t>
  </si>
  <si>
    <t>Excise 
duty</t>
  </si>
  <si>
    <t>Other  levies</t>
  </si>
  <si>
    <t>Octroi</t>
  </si>
  <si>
    <t>Entry Tax</t>
  </si>
  <si>
    <t>Other (Specify)</t>
  </si>
  <si>
    <t xml:space="preserve">Fabrication, galvanising and supply of various types of towers, &amp; its body / leg (equal &amp; unequal) extensions (complete) excluding stubs and bolts &amp; nuts but including hangers, D-shackles, pack washer etc. (payment shall be released for identified MT for complete tower) </t>
  </si>
  <si>
    <t>High Tensile Steel</t>
  </si>
  <si>
    <t>Mild Steel</t>
  </si>
  <si>
    <t>Fabrication, galvanising  &amp; supply of stubs for various types of towers with pack washers excluding supply of bolts &amp; nuts</t>
  </si>
  <si>
    <t>Supply of Bolts &amp; Nuts for towers except for stubs</t>
  </si>
  <si>
    <t>Hex. Bolts &amp; Nuts including Step Bolts</t>
  </si>
  <si>
    <t>Supply of  Earthing of Towers</t>
  </si>
  <si>
    <t>a) 120 meter length</t>
  </si>
  <si>
    <t>b) 280 meter length</t>
  </si>
  <si>
    <t>Supply of following Tower Accessories</t>
  </si>
  <si>
    <t>Phase Plate (Set of three)</t>
  </si>
  <si>
    <t>Anti-Climbing Device</t>
  </si>
  <si>
    <t>GS Earthwire-7/3.66 mm</t>
  </si>
  <si>
    <t xml:space="preserve">Hardware Fittings </t>
  </si>
  <si>
    <t>Accessories for Conductor  &amp; Earthwire</t>
  </si>
  <si>
    <t>Mid Span Compression Joint for  ACSR MOOSE conductor</t>
  </si>
  <si>
    <t>Mid Span Compression Joint for 7/3.66 mm GS Earthwire</t>
  </si>
  <si>
    <t>Repair Sleeve for  ACSR MOOSE conductor</t>
  </si>
  <si>
    <t>T-connector for  ACSR MOOSE conductor</t>
  </si>
  <si>
    <t>Flexible Copper Bond for 7/3.66 mm GS Earthwire</t>
  </si>
  <si>
    <t>Vibration Damper for 7/3.66 mm GS Earthwire</t>
  </si>
  <si>
    <t xml:space="preserve"> TOTAL</t>
  </si>
  <si>
    <t xml:space="preserve">Date: </t>
  </si>
  <si>
    <t>(Signature)</t>
  </si>
  <si>
    <t>Place:</t>
  </si>
  <si>
    <t>(Printed Name)</t>
  </si>
  <si>
    <t>(Designation)</t>
  </si>
  <si>
    <t>(Common Seal)</t>
  </si>
  <si>
    <t>In case of discrepancy between unit price and total, the Unit price shall prevail.</t>
  </si>
  <si>
    <t>Continuation sheet of like size and format may be used as per the requirement of the Bidder and shall be annexed to the schedule.</t>
  </si>
  <si>
    <t>Bidder's Name &amp; Address</t>
  </si>
  <si>
    <t>All Values in Indian Rupees</t>
  </si>
  <si>
    <t>Description</t>
  </si>
  <si>
    <t>Unit Erection Charges</t>
  </si>
  <si>
    <t xml:space="preserve">TOTAL </t>
  </si>
  <si>
    <t>Design, manufacture and supply of following line material items</t>
  </si>
  <si>
    <t>Suspension Clamp  for 7/3.66 mm GS Earthwire</t>
  </si>
  <si>
    <t>Tension Clamp for 7/3.66 mm GS Earthwire</t>
  </si>
  <si>
    <t>Total Erection Charges (4x5)</t>
  </si>
  <si>
    <t>Supply of Bolts &amp; Nuts for stubs including plain washers</t>
  </si>
  <si>
    <t>Earthing for River Crossing locations (Pile foundations)</t>
  </si>
  <si>
    <t>Supply of following items for aviation requirements</t>
  </si>
  <si>
    <t>Span markers</t>
  </si>
  <si>
    <t>a) 1 Medium + 2 Low intensity</t>
  </si>
  <si>
    <t>Supply of wind measuring equipment</t>
  </si>
  <si>
    <t xml:space="preserve">Single Suspension Pilot Insulator String for Quad ACSR Moose conductor (suitable for 1x26, 120kN Disc Insulators or 1x3, 120kN Longrod Insulators)  </t>
  </si>
  <si>
    <t>Single Tension Insulator String  for Quad ACSR Moose conductor  (suitable for 1x26, 120kN Disc Insulators or 1x3, 120 kN Long rod Insulators)</t>
  </si>
  <si>
    <t>Quad Spacer Damper for ACSR Moose Conductor</t>
  </si>
  <si>
    <t xml:space="preserve"> Quad Rigid spacer for ACSR Moose Conductor</t>
  </si>
  <si>
    <t>Bird Guard (Set of three)</t>
  </si>
  <si>
    <t>Obstruction lights (to be provided as per IS:5613)</t>
  </si>
  <si>
    <t>km</t>
  </si>
  <si>
    <t>Double 'I' Suspension Insulator String for Quad ACSR Moose conductor (suitable for 2x23, 120kN Disc Insulators or 2x3, 120kN Longrod insulators)</t>
  </si>
  <si>
    <t>Quadruple Tension Insulator String for Quad ACSR Moose conductor (suitable for 4x25, 160kN Disc Insulators or 4x3, 160kN Long rod Insulators)</t>
  </si>
  <si>
    <t>Tower Package-A1 for 400kV D/C (Quad) Teesta III HEP- Panighata Transmission Line associated with 1200 MW Teesta III HEP.</t>
  </si>
  <si>
    <t>Date :</t>
  </si>
  <si>
    <t>(Signature) ......................................................</t>
  </si>
  <si>
    <t>Place :</t>
  </si>
  <si>
    <t>(Printed Name) ................................................</t>
  </si>
  <si>
    <t>(Designation) ...................................................</t>
  </si>
  <si>
    <t>(Common Seal) ………………………..……….</t>
  </si>
  <si>
    <t>Total taxes &amp; Duties applicable for transaction between bidder and Owner and not included in the price at Column (6). (For bought-out items, taxes &amp; duties ( Other than Octroi &amp; Entry tax )are invariably included in the price quoted at Column-6).</t>
  </si>
  <si>
    <t>Anti Theft bolts &amp; nuts</t>
  </si>
  <si>
    <t xml:space="preserve"> Teestavalley Power Transmission Limited,
143-144, Udyog Vihar Phase IV,
Gurgaon 122015. (Haryana )
</t>
  </si>
  <si>
    <t>(Bidder shall quote prices for the following mentioned items)</t>
  </si>
  <si>
    <t>Above mentioned erection charges are inclusive of all taxes such as GST etc.</t>
  </si>
  <si>
    <t xml:space="preserve"> Benching </t>
  </si>
  <si>
    <t xml:space="preserve"> Cum </t>
  </si>
  <si>
    <t>HR</t>
  </si>
  <si>
    <t>NS</t>
  </si>
  <si>
    <t>DFR</t>
  </si>
  <si>
    <t>142/0</t>
  </si>
  <si>
    <t>Price Break-up of  Earth Cutting Works in South Sikkim  for 400kV D/C Quad Teesta III HEP – Kishanganj Transmission Line</t>
  </si>
  <si>
    <t>Sub package Earth Cutting Works for 400kV D/C Quad Teesta III HEP – Kishanganj Transmission Line</t>
  </si>
  <si>
    <t xml:space="preserve">Teestavalley Power Transmission Limited,
2nd Floor, Vijaya Building, Barakhamba Road, New Delhi - 110001 
</t>
  </si>
  <si>
    <t>(i) All Kinds of Soil/ Dry Fissured Rock/ Wet Fissured Rock/ Hard Rock/Boulders etc.</t>
  </si>
  <si>
    <t>Price Break-down for individual items for Sub Package Earth Cutting Works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</si>
</sst>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रु&quot;\ #,##0_);\(&quot;रु&quot;\ #,##0\)"/>
    <numFmt numFmtId="173" formatCode="&quot;रु&quot;\ #,##0_);[Red]\(&quot;रु&quot;\ #,##0\)"/>
    <numFmt numFmtId="174" formatCode="&quot;रु&quot;\ #,##0.00_);\(&quot;रु&quot;\ #,##0.00\)"/>
    <numFmt numFmtId="175" formatCode="&quot;रु&quot;\ #,##0.00_);[Red]\(&quot;रु&quot;\ #,##0.00\)"/>
    <numFmt numFmtId="176" formatCode="_(&quot;रु&quot;\ * #,##0_);_(&quot;रु&quot;\ * \(#,##0\);_(&quot;रु&quot;\ * &quot;-&quot;_);_(@_)"/>
    <numFmt numFmtId="177" formatCode="_(&quot;रु&quot;\ * #,##0.00_);_(&quot;रु&quot;\ * \(#,##0.00\);_(&quot;रु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#,##0_);\(&quot;Rs.&quot;#,##0\)"/>
    <numFmt numFmtId="187" formatCode="&quot;Rs.&quot;#,##0_);[Red]\(&quot;Rs.&quot;#,##0\)"/>
    <numFmt numFmtId="188" formatCode="&quot;Rs.&quot;#,##0.00_);\(&quot;Rs.&quot;#,##0.00\)"/>
    <numFmt numFmtId="189" formatCode="&quot;Rs.&quot;#,##0.00_);[Red]\(&quot;Rs.&quot;#,##0.00\)"/>
    <numFmt numFmtId="190" formatCode="_(&quot;Rs.&quot;* #,##0_);_(&quot;Rs.&quot;* \(#,##0\);_(&quot;Rs.&quot;* &quot;-&quot;_);_(@_)"/>
    <numFmt numFmtId="191" formatCode="_(&quot;Rs.&quot;* #,##0.00_);_(&quot;Rs.&quot;* \(#,##0.00\);_(&quot;Rs.&quot;* &quot;-&quot;??_);_(@_)"/>
    <numFmt numFmtId="192" formatCode="0.0"/>
    <numFmt numFmtId="193" formatCode="0.000"/>
    <numFmt numFmtId="194" formatCode="_(* #,##0.0000_);_(* \(#,##0.0000\);_(* &quot;-&quot;??_);_(@_)"/>
    <numFmt numFmtId="195" formatCode="_(* #,##0_);_(* \(#,##0\);_(* &quot;-&quot;??_);_(@_)"/>
    <numFmt numFmtId="196" formatCode="0.0000"/>
    <numFmt numFmtId="197" formatCode="_(* #,##0.0000_);_(* \(#,##0.0000\);_(* \-??_);_(@_)"/>
    <numFmt numFmtId="198" formatCode="_(* #,##0.00_);_(* \(#,##0.00\);_(* \-??_);_(@_)"/>
    <numFmt numFmtId="199" formatCode="_(* #,##0_);_(* \(#,##0\);_(* \-??_);_(@_)"/>
    <numFmt numFmtId="200" formatCode="_(* #,##0.0_);_(* \(#,##0.0\);_(* \-??_);_(@_)"/>
    <numFmt numFmtId="201" formatCode="#,##0.0"/>
    <numFmt numFmtId="202" formatCode="&quot;Rs.&quot;#,##0.00"/>
    <numFmt numFmtId="203" formatCode="&quot; &quot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 * #,##0.000_ ;_ * \-#,##0.000_ ;_ * &quot;-&quot;??_ ;_ @_ "/>
    <numFmt numFmtId="209" formatCode="[$-409]dddd\,\ mmmm\ dd\,\ yyyy"/>
    <numFmt numFmtId="210" formatCode="[$-409]h:mm:ss\ AM/PM"/>
    <numFmt numFmtId="211" formatCode="[&gt;=10000000]##\,##\,##\,##0;[&gt;=100000]\ ##\,##\,##0;##,##0"/>
    <numFmt numFmtId="212" formatCode="0.00000000000000"/>
    <numFmt numFmtId="213" formatCode="0.0000000"/>
    <numFmt numFmtId="214" formatCode="0.000000"/>
    <numFmt numFmtId="215" formatCode="0.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Palatino Linotype"/>
      <family val="1"/>
    </font>
    <font>
      <b/>
      <sz val="16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Helvetica"/>
      <family val="2"/>
    </font>
    <font>
      <sz val="12"/>
      <name val="Helvetica"/>
      <family val="2"/>
    </font>
    <font>
      <sz val="12"/>
      <color indexed="8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Font="1" applyAlignment="1">
      <alignment/>
    </xf>
    <xf numFmtId="0" fontId="6" fillId="0" borderId="0" xfId="58" applyFont="1">
      <alignment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1" fontId="6" fillId="0" borderId="10" xfId="0" applyNumberFormat="1" applyFont="1" applyFill="1" applyBorder="1" applyAlignment="1" applyProtection="1">
      <alignment horizontal="center" vertical="top" wrapText="1"/>
      <protection/>
    </xf>
    <xf numFmtId="198" fontId="6" fillId="0" borderId="10" xfId="42" applyNumberFormat="1" applyFont="1" applyFill="1" applyBorder="1" applyAlignment="1" applyProtection="1">
      <alignment vertical="top" wrapText="1"/>
      <protection/>
    </xf>
    <xf numFmtId="199" fontId="6" fillId="0" borderId="10" xfId="42" applyNumberFormat="1" applyFont="1" applyFill="1" applyBorder="1" applyAlignment="1" applyProtection="1">
      <alignment horizontal="center" vertical="top"/>
      <protection/>
    </xf>
    <xf numFmtId="9" fontId="6" fillId="0" borderId="10" xfId="61" applyFont="1" applyFill="1" applyBorder="1" applyAlignment="1" applyProtection="1">
      <alignment horizontal="center" vertical="top"/>
      <protection/>
    </xf>
    <xf numFmtId="198" fontId="6" fillId="0" borderId="10" xfId="42" applyNumberFormat="1" applyFont="1" applyFill="1" applyBorder="1" applyAlignment="1" applyProtection="1">
      <alignment vertical="top"/>
      <protection/>
    </xf>
    <xf numFmtId="0" fontId="6" fillId="0" borderId="10" xfId="0" applyFont="1" applyBorder="1" applyAlignment="1">
      <alignment vertical="top" wrapText="1"/>
    </xf>
    <xf numFmtId="198" fontId="6" fillId="0" borderId="10" xfId="0" applyNumberFormat="1" applyFont="1" applyFill="1" applyBorder="1" applyAlignment="1" applyProtection="1">
      <alignment vertical="top" wrapText="1"/>
      <protection/>
    </xf>
    <xf numFmtId="0" fontId="6" fillId="0" borderId="11" xfId="0" applyFont="1" applyBorder="1" applyAlignment="1">
      <alignment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198" fontId="6" fillId="0" borderId="11" xfId="42" applyNumberFormat="1" applyFont="1" applyFill="1" applyBorder="1" applyAlignment="1" applyProtection="1">
      <alignment vertical="top" wrapText="1"/>
      <protection/>
    </xf>
    <xf numFmtId="199" fontId="6" fillId="0" borderId="11" xfId="42" applyNumberFormat="1" applyFont="1" applyFill="1" applyBorder="1" applyAlignment="1" applyProtection="1">
      <alignment horizontal="center" vertical="top"/>
      <protection/>
    </xf>
    <xf numFmtId="9" fontId="6" fillId="0" borderId="11" xfId="61" applyFont="1" applyFill="1" applyBorder="1" applyAlignment="1" applyProtection="1">
      <alignment horizontal="center" vertical="top"/>
      <protection/>
    </xf>
    <xf numFmtId="198" fontId="6" fillId="0" borderId="11" xfId="42" applyNumberFormat="1" applyFont="1" applyFill="1" applyBorder="1" applyAlignment="1" applyProtection="1">
      <alignment vertical="top"/>
      <protection/>
    </xf>
    <xf numFmtId="198" fontId="6" fillId="0" borderId="10" xfId="42" applyNumberFormat="1" applyFont="1" applyFill="1" applyBorder="1" applyAlignment="1" applyProtection="1">
      <alignment horizontal="center" vertical="top"/>
      <protection/>
    </xf>
    <xf numFmtId="192" fontId="5" fillId="0" borderId="10" xfId="0" applyNumberFormat="1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192" fontId="6" fillId="0" borderId="12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98" fontId="6" fillId="0" borderId="11" xfId="0" applyNumberFormat="1" applyFont="1" applyFill="1" applyBorder="1" applyAlignment="1" applyProtection="1">
      <alignment vertical="top" wrapText="1"/>
      <protection/>
    </xf>
    <xf numFmtId="198" fontId="6" fillId="0" borderId="11" xfId="42" applyNumberFormat="1" applyFont="1" applyFill="1" applyBorder="1" applyAlignment="1" applyProtection="1">
      <alignment horizontal="center" vertical="top"/>
      <protection/>
    </xf>
    <xf numFmtId="0" fontId="5" fillId="0" borderId="15" xfId="0" applyFont="1" applyBorder="1" applyAlignment="1">
      <alignment vertical="top" wrapText="1"/>
    </xf>
    <xf numFmtId="198" fontId="6" fillId="0" borderId="16" xfId="0" applyNumberFormat="1" applyFont="1" applyFill="1" applyBorder="1" applyAlignment="1" applyProtection="1">
      <alignment vertical="top" wrapText="1"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14" fontId="6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Alignment="1">
      <alignment/>
    </xf>
    <xf numFmtId="0" fontId="9" fillId="0" borderId="0" xfId="57" applyNumberFormat="1" applyFont="1" applyFill="1" applyBorder="1" applyAlignment="1" applyProtection="1">
      <alignment vertical="top"/>
      <protection/>
    </xf>
    <xf numFmtId="0" fontId="9" fillId="0" borderId="0" xfId="57" applyNumberFormat="1" applyFont="1" applyFill="1" applyBorder="1" applyAlignment="1" applyProtection="1">
      <alignment vertical="top" wrapText="1"/>
      <protection/>
    </xf>
    <xf numFmtId="0" fontId="8" fillId="0" borderId="0" xfId="57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0" fillId="0" borderId="12" xfId="0" applyBorder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7" fillId="0" borderId="17" xfId="57" applyNumberFormat="1" applyFont="1" applyFill="1" applyBorder="1" applyAlignment="1" applyProtection="1">
      <alignment horizontal="center" vertical="top"/>
      <protection/>
    </xf>
    <xf numFmtId="0" fontId="7" fillId="0" borderId="17" xfId="57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198" fontId="5" fillId="0" borderId="11" xfId="0" applyNumberFormat="1" applyFont="1" applyFill="1" applyBorder="1" applyAlignment="1" applyProtection="1">
      <alignment vertical="top" wrapText="1"/>
      <protection/>
    </xf>
    <xf numFmtId="192" fontId="6" fillId="0" borderId="18" xfId="0" applyNumberFormat="1" applyFont="1" applyFill="1" applyBorder="1" applyAlignment="1" applyProtection="1">
      <alignment horizontal="right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1" fontId="6" fillId="0" borderId="19" xfId="0" applyNumberFormat="1" applyFont="1" applyFill="1" applyBorder="1" applyAlignment="1" applyProtection="1">
      <alignment horizontal="center" vertical="top" wrapText="1"/>
      <protection/>
    </xf>
    <xf numFmtId="198" fontId="6" fillId="0" borderId="19" xfId="42" applyNumberFormat="1" applyFont="1" applyFill="1" applyBorder="1" applyAlignment="1" applyProtection="1">
      <alignment vertical="top" wrapText="1"/>
      <protection/>
    </xf>
    <xf numFmtId="199" fontId="6" fillId="0" borderId="19" xfId="42" applyNumberFormat="1" applyFont="1" applyFill="1" applyBorder="1" applyAlignment="1" applyProtection="1">
      <alignment horizontal="center" vertical="top"/>
      <protection/>
    </xf>
    <xf numFmtId="9" fontId="6" fillId="0" borderId="19" xfId="61" applyFont="1" applyFill="1" applyBorder="1" applyAlignment="1" applyProtection="1">
      <alignment horizontal="center" vertical="top"/>
      <protection/>
    </xf>
    <xf numFmtId="198" fontId="6" fillId="0" borderId="19" xfId="42" applyNumberFormat="1" applyFont="1" applyFill="1" applyBorder="1" applyAlignment="1" applyProtection="1">
      <alignment vertical="top"/>
      <protection/>
    </xf>
    <xf numFmtId="198" fontId="6" fillId="0" borderId="20" xfId="42" applyNumberFormat="1" applyFont="1" applyFill="1" applyBorder="1" applyAlignment="1" applyProtection="1">
      <alignment vertical="top"/>
      <protection/>
    </xf>
    <xf numFmtId="192" fontId="6" fillId="0" borderId="14" xfId="0" applyNumberFormat="1" applyFont="1" applyBorder="1" applyAlignment="1">
      <alignment horizontal="right" vertical="top" wrapText="1"/>
    </xf>
    <xf numFmtId="198" fontId="6" fillId="0" borderId="21" xfId="0" applyNumberFormat="1" applyFont="1" applyFill="1" applyBorder="1" applyAlignment="1" applyProtection="1">
      <alignment vertical="top" wrapText="1"/>
      <protection/>
    </xf>
    <xf numFmtId="0" fontId="6" fillId="0" borderId="14" xfId="0" applyFont="1" applyBorder="1" applyAlignment="1">
      <alignment horizontal="right" vertical="top" wrapText="1"/>
    </xf>
    <xf numFmtId="198" fontId="6" fillId="0" borderId="21" xfId="42" applyNumberFormat="1" applyFont="1" applyFill="1" applyBorder="1" applyAlignment="1" applyProtection="1">
      <alignment vertical="top"/>
      <protection/>
    </xf>
    <xf numFmtId="0" fontId="6" fillId="0" borderId="13" xfId="0" applyFont="1" applyBorder="1" applyAlignment="1">
      <alignment horizontal="right" vertical="top" wrapText="1"/>
    </xf>
    <xf numFmtId="192" fontId="6" fillId="0" borderId="13" xfId="0" applyNumberFormat="1" applyFont="1" applyBorder="1" applyAlignment="1">
      <alignment horizontal="right" vertical="top" wrapText="1"/>
    </xf>
    <xf numFmtId="192" fontId="6" fillId="0" borderId="13" xfId="0" applyNumberFormat="1" applyFont="1" applyFill="1" applyBorder="1" applyAlignment="1" applyProtection="1">
      <alignment horizontal="right" vertical="top" wrapText="1"/>
      <protection/>
    </xf>
    <xf numFmtId="198" fontId="6" fillId="0" borderId="22" xfId="42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right" vertical="top" wrapText="1"/>
      <protection/>
    </xf>
    <xf numFmtId="198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24" xfId="0" applyFont="1" applyBorder="1" applyAlignment="1">
      <alignment horizontal="right" vertical="top" wrapText="1"/>
    </xf>
    <xf numFmtId="0" fontId="6" fillId="0" borderId="25" xfId="0" applyFont="1" applyBorder="1" applyAlignment="1">
      <alignment horizontal="right" vertical="top" wrapText="1"/>
    </xf>
    <xf numFmtId="0" fontId="6" fillId="0" borderId="26" xfId="0" applyFont="1" applyBorder="1" applyAlignment="1">
      <alignment vertical="top" wrapText="1"/>
    </xf>
    <xf numFmtId="0" fontId="6" fillId="0" borderId="26" xfId="0" applyNumberFormat="1" applyFont="1" applyFill="1" applyBorder="1" applyAlignment="1" applyProtection="1">
      <alignment horizontal="center" vertical="top" wrapText="1"/>
      <protection/>
    </xf>
    <xf numFmtId="198" fontId="6" fillId="0" borderId="26" xfId="42" applyNumberFormat="1" applyFont="1" applyFill="1" applyBorder="1" applyAlignment="1" applyProtection="1">
      <alignment vertical="top" wrapText="1"/>
      <protection/>
    </xf>
    <xf numFmtId="199" fontId="6" fillId="0" borderId="26" xfId="42" applyNumberFormat="1" applyFont="1" applyFill="1" applyBorder="1" applyAlignment="1" applyProtection="1">
      <alignment horizontal="center" vertical="top"/>
      <protection/>
    </xf>
    <xf numFmtId="9" fontId="6" fillId="0" borderId="26" xfId="61" applyFont="1" applyFill="1" applyBorder="1" applyAlignment="1" applyProtection="1">
      <alignment horizontal="center" vertical="top"/>
      <protection/>
    </xf>
    <xf numFmtId="198" fontId="6" fillId="0" borderId="26" xfId="42" applyNumberFormat="1" applyFont="1" applyFill="1" applyBorder="1" applyAlignment="1" applyProtection="1">
      <alignment vertical="top"/>
      <protection/>
    </xf>
    <xf numFmtId="198" fontId="6" fillId="0" borderId="27" xfId="42" applyNumberFormat="1" applyFont="1" applyFill="1" applyBorder="1" applyAlignment="1" applyProtection="1">
      <alignment vertical="top"/>
      <protection/>
    </xf>
    <xf numFmtId="0" fontId="6" fillId="0" borderId="26" xfId="0" applyNumberFormat="1" applyFont="1" applyFill="1" applyBorder="1" applyAlignment="1" applyProtection="1">
      <alignment vertical="top" wrapText="1"/>
      <protection/>
    </xf>
    <xf numFmtId="0" fontId="6" fillId="0" borderId="14" xfId="0" applyNumberFormat="1" applyFont="1" applyFill="1" applyBorder="1" applyAlignment="1" applyProtection="1">
      <alignment horizontal="right" vertical="top" wrapText="1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6" fillId="0" borderId="12" xfId="0" applyFont="1" applyBorder="1" applyAlignment="1">
      <alignment horizontal="right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198" fontId="6" fillId="0" borderId="12" xfId="42" applyNumberFormat="1" applyFont="1" applyFill="1" applyBorder="1" applyAlignment="1" applyProtection="1">
      <alignment vertical="top" wrapText="1"/>
      <protection/>
    </xf>
    <xf numFmtId="199" fontId="6" fillId="0" borderId="12" xfId="42" applyNumberFormat="1" applyFont="1" applyFill="1" applyBorder="1" applyAlignment="1" applyProtection="1">
      <alignment horizontal="center" vertical="top"/>
      <protection/>
    </xf>
    <xf numFmtId="9" fontId="6" fillId="0" borderId="12" xfId="61" applyFont="1" applyFill="1" applyBorder="1" applyAlignment="1" applyProtection="1">
      <alignment horizontal="center" vertical="top"/>
      <protection/>
    </xf>
    <xf numFmtId="198" fontId="6" fillId="0" borderId="12" xfId="42" applyNumberFormat="1" applyFont="1" applyFill="1" applyBorder="1" applyAlignment="1" applyProtection="1">
      <alignment vertical="top"/>
      <protection/>
    </xf>
    <xf numFmtId="198" fontId="6" fillId="0" borderId="12" xfId="42" applyNumberFormat="1" applyFont="1" applyFill="1" applyBorder="1" applyAlignment="1" applyProtection="1">
      <alignment horizontal="center" vertical="top"/>
      <protection/>
    </xf>
    <xf numFmtId="192" fontId="6" fillId="0" borderId="14" xfId="0" applyNumberFormat="1" applyFont="1" applyFill="1" applyBorder="1" applyAlignment="1" applyProtection="1">
      <alignment horizontal="right" vertical="top" wrapText="1"/>
      <protection/>
    </xf>
    <xf numFmtId="198" fontId="6" fillId="0" borderId="26" xfId="0" applyNumberFormat="1" applyFont="1" applyFill="1" applyBorder="1" applyAlignment="1" applyProtection="1">
      <alignment vertical="top" wrapText="1"/>
      <protection/>
    </xf>
    <xf numFmtId="198" fontId="6" fillId="0" borderId="26" xfId="42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1" fontId="6" fillId="33" borderId="10" xfId="0" applyNumberFormat="1" applyFont="1" applyFill="1" applyBorder="1" applyAlignment="1" applyProtection="1">
      <alignment horizontal="center"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 wrapText="1"/>
      <protection/>
    </xf>
    <xf numFmtId="0" fontId="6" fillId="33" borderId="11" xfId="0" applyNumberFormat="1" applyFont="1" applyFill="1" applyBorder="1" applyAlignment="1" applyProtection="1">
      <alignment horizontal="center" vertical="top" wrapText="1"/>
      <protection/>
    </xf>
    <xf numFmtId="1" fontId="6" fillId="33" borderId="12" xfId="0" applyNumberFormat="1" applyFont="1" applyFill="1" applyBorder="1" applyAlignment="1" applyProtection="1">
      <alignment horizontal="center" vertical="top" wrapText="1"/>
      <protection/>
    </xf>
    <xf numFmtId="1" fontId="6" fillId="33" borderId="26" xfId="0" applyNumberFormat="1" applyFont="1" applyFill="1" applyBorder="1" applyAlignment="1" applyProtection="1">
      <alignment horizontal="center" vertical="top" wrapText="1"/>
      <protection/>
    </xf>
    <xf numFmtId="1" fontId="6" fillId="34" borderId="14" xfId="0" applyNumberFormat="1" applyFont="1" applyFill="1" applyBorder="1" applyAlignment="1" applyProtection="1">
      <alignment horizontal="center" vertical="top" wrapText="1"/>
      <protection/>
    </xf>
    <xf numFmtId="192" fontId="6" fillId="34" borderId="14" xfId="0" applyNumberFormat="1" applyFont="1" applyFill="1" applyBorder="1" applyAlignment="1" applyProtection="1">
      <alignment horizontal="center" vertical="top" wrapText="1"/>
      <protection/>
    </xf>
    <xf numFmtId="0" fontId="6" fillId="34" borderId="10" xfId="0" applyNumberFormat="1" applyFont="1" applyFill="1" applyBorder="1" applyAlignment="1" applyProtection="1">
      <alignment horizontal="center" vertical="top" wrapText="1"/>
      <protection/>
    </xf>
    <xf numFmtId="1" fontId="48" fillId="34" borderId="14" xfId="0" applyNumberFormat="1" applyFont="1" applyFill="1" applyBorder="1" applyAlignment="1" applyProtection="1">
      <alignment horizontal="center" vertical="top" wrapText="1"/>
      <protection/>
    </xf>
    <xf numFmtId="0" fontId="6" fillId="34" borderId="14" xfId="0" applyNumberFormat="1" applyFont="1" applyFill="1" applyBorder="1" applyAlignment="1" applyProtection="1">
      <alignment horizontal="center" vertical="top" wrapText="1"/>
      <protection/>
    </xf>
    <xf numFmtId="1" fontId="6" fillId="34" borderId="10" xfId="0" applyNumberFormat="1" applyFont="1" applyFill="1" applyBorder="1" applyAlignment="1" applyProtection="1">
      <alignment horizontal="center" vertical="top" wrapText="1"/>
      <protection/>
    </xf>
    <xf numFmtId="1" fontId="48" fillId="33" borderId="10" xfId="0" applyNumberFormat="1" applyFont="1" applyFill="1" applyBorder="1" applyAlignment="1" applyProtection="1">
      <alignment horizontal="center" vertical="top" wrapText="1"/>
      <protection/>
    </xf>
    <xf numFmtId="1" fontId="48" fillId="34" borderId="10" xfId="0" applyNumberFormat="1" applyFont="1" applyFill="1" applyBorder="1" applyAlignment="1" applyProtection="1">
      <alignment horizontal="center" vertical="top" wrapText="1"/>
      <protection/>
    </xf>
    <xf numFmtId="1" fontId="48" fillId="33" borderId="12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Font="1" applyBorder="1" applyAlignment="1">
      <alignment horizontal="center" vertical="top" wrapText="1"/>
    </xf>
    <xf numFmtId="0" fontId="10" fillId="0" borderId="17" xfId="0" applyFont="1" applyBorder="1" applyAlignment="1">
      <alignment vertical="top" wrapText="1"/>
    </xf>
    <xf numFmtId="0" fontId="9" fillId="0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top" wrapText="1"/>
    </xf>
    <xf numFmtId="1" fontId="10" fillId="0" borderId="17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0" xfId="57" applyNumberFormat="1" applyFont="1" applyFill="1" applyBorder="1" applyAlignment="1" applyProtection="1">
      <alignment horizontal="center" vertical="top"/>
      <protection/>
    </xf>
    <xf numFmtId="0" fontId="7" fillId="0" borderId="0" xfId="57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57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211" fontId="10" fillId="0" borderId="0" xfId="0" applyNumberFormat="1" applyFont="1" applyBorder="1" applyAlignment="1">
      <alignment horizontal="right" vertical="center" wrapText="1"/>
    </xf>
    <xf numFmtId="211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justify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193" fontId="0" fillId="0" borderId="0" xfId="0" applyNumberFormat="1" applyAlignment="1">
      <alignment/>
    </xf>
    <xf numFmtId="212" fontId="0" fillId="0" borderId="0" xfId="0" applyNumberFormat="1" applyAlignment="1">
      <alignment/>
    </xf>
    <xf numFmtId="3" fontId="10" fillId="0" borderId="17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left" vertical="center" wrapText="1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7" fillId="0" borderId="1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58" applyFont="1" applyAlignment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17" xfId="57" applyNumberFormat="1" applyFont="1" applyFill="1" applyBorder="1" applyAlignment="1" applyProtection="1">
      <alignment vertical="top" wrapText="1"/>
      <protection/>
    </xf>
    <xf numFmtId="0" fontId="8" fillId="0" borderId="17" xfId="57" applyNumberFormat="1" applyFont="1" applyFill="1" applyBorder="1" applyAlignment="1" applyProtection="1">
      <alignment vertical="top"/>
      <protection/>
    </xf>
    <xf numFmtId="0" fontId="8" fillId="0" borderId="17" xfId="57" applyNumberFormat="1" applyFont="1" applyFill="1" applyBorder="1" applyAlignment="1" applyProtection="1">
      <alignment horizontal="center" vertical="top" wrapText="1"/>
      <protection/>
    </xf>
    <xf numFmtId="0" fontId="8" fillId="0" borderId="12" xfId="57" applyNumberFormat="1" applyFont="1" applyFill="1" applyBorder="1" applyAlignment="1" applyProtection="1">
      <alignment vertical="top"/>
      <protection/>
    </xf>
    <xf numFmtId="0" fontId="8" fillId="0" borderId="28" xfId="57" applyNumberFormat="1" applyFont="1" applyFill="1" applyBorder="1" applyAlignment="1" applyProtection="1">
      <alignment vertical="top"/>
      <protection/>
    </xf>
    <xf numFmtId="0" fontId="5" fillId="0" borderId="0" xfId="57" applyNumberFormat="1" applyFont="1" applyFill="1" applyBorder="1" applyAlignment="1" applyProtection="1">
      <alignment horizontal="center" vertical="top" wrapText="1"/>
      <protection/>
    </xf>
    <xf numFmtId="0" fontId="9" fillId="0" borderId="0" xfId="58" applyFont="1" applyAlignment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57" applyNumberFormat="1" applyFont="1" applyFill="1" applyBorder="1" applyAlignment="1" applyProtection="1">
      <alignment horizontal="left" vertical="top" wrapText="1"/>
      <protection/>
    </xf>
    <xf numFmtId="0" fontId="8" fillId="0" borderId="17" xfId="57" applyNumberFormat="1" applyFont="1" applyFill="1" applyBorder="1" applyAlignment="1" applyProtection="1">
      <alignment horizontal="right" vertical="top"/>
      <protection/>
    </xf>
    <xf numFmtId="0" fontId="8" fillId="0" borderId="29" xfId="57" applyNumberFormat="1" applyFont="1" applyFill="1" applyBorder="1" applyAlignment="1" applyProtection="1">
      <alignment horizontal="center" vertical="top" wrapText="1"/>
      <protection/>
    </xf>
    <xf numFmtId="0" fontId="8" fillId="0" borderId="12" xfId="57" applyNumberFormat="1" applyFont="1" applyFill="1" applyBorder="1" applyAlignment="1" applyProtection="1">
      <alignment horizontal="center" vertical="top" wrapText="1"/>
      <protection/>
    </xf>
    <xf numFmtId="0" fontId="8" fillId="0" borderId="28" xfId="57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vertical="top" wrapText="1"/>
    </xf>
    <xf numFmtId="0" fontId="8" fillId="0" borderId="0" xfId="57" applyNumberFormat="1" applyFont="1" applyFill="1" applyBorder="1" applyAlignment="1" applyProtection="1">
      <alignment horizontal="right" vertical="top"/>
      <protection/>
    </xf>
    <xf numFmtId="0" fontId="8" fillId="0" borderId="0" xfId="57" applyNumberFormat="1" applyFont="1" applyFill="1" applyBorder="1" applyAlignment="1" applyProtection="1">
      <alignment vertical="top" wrapText="1"/>
      <protection/>
    </xf>
    <xf numFmtId="0" fontId="8" fillId="0" borderId="0" xfId="57" applyNumberFormat="1" applyFont="1" applyFill="1" applyBorder="1" applyAlignment="1" applyProtection="1">
      <alignment vertical="top"/>
      <protection/>
    </xf>
    <xf numFmtId="0" fontId="8" fillId="0" borderId="0" xfId="57" applyNumberFormat="1" applyFont="1" applyFill="1" applyBorder="1" applyAlignment="1" applyProtection="1">
      <alignment horizontal="center" vertical="top" wrapText="1"/>
      <protection/>
    </xf>
    <xf numFmtId="0" fontId="9" fillId="0" borderId="0" xfId="58" applyFont="1" applyBorder="1" applyAlignment="1">
      <alignment horizontal="left" vertical="top" wrapText="1"/>
      <protection/>
    </xf>
    <xf numFmtId="0" fontId="8" fillId="0" borderId="0" xfId="57" applyNumberFormat="1" applyFont="1" applyFill="1" applyBorder="1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gcil-tivim-pricesched" xfId="57"/>
    <cellStyle name="Normal_PRICE-SCHE Bihar-Rev-2-correction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view="pageBreakPreview" zoomScale="60" zoomScaleNormal="55" zoomScalePageLayoutView="0" workbookViewId="0" topLeftCell="A1">
      <selection activeCell="B19" sqref="B19"/>
    </sheetView>
  </sheetViews>
  <sheetFormatPr defaultColWidth="9.140625" defaultRowHeight="12.75"/>
  <cols>
    <col min="1" max="1" width="7.00390625" style="2" customWidth="1"/>
    <col min="2" max="2" width="124.8515625" style="3" customWidth="1"/>
    <col min="3" max="3" width="12.7109375" style="2" customWidth="1"/>
    <col min="4" max="4" width="13.140625" style="2" customWidth="1"/>
    <col min="5" max="5" width="13.421875" style="3" customWidth="1"/>
    <col min="6" max="6" width="14.421875" style="3" customWidth="1"/>
    <col min="7" max="7" width="14.00390625" style="3" customWidth="1"/>
    <col min="8" max="8" width="9.8515625" style="3" customWidth="1"/>
    <col min="9" max="9" width="11.140625" style="3" customWidth="1"/>
    <col min="10" max="10" width="13.7109375" style="3" customWidth="1"/>
    <col min="11" max="11" width="16.28125" style="3" customWidth="1"/>
    <col min="12" max="12" width="15.421875" style="3" customWidth="1"/>
    <col min="13" max="13" width="15.00390625" style="3" customWidth="1"/>
    <col min="14" max="14" width="22.57421875" style="3" customWidth="1"/>
  </cols>
  <sheetData>
    <row r="1" spans="1:14" ht="38.25" customHeight="1">
      <c r="A1" s="147" t="s">
        <v>98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"/>
      <c r="N1" s="1"/>
    </row>
    <row r="2" spans="1:14" ht="20.25">
      <c r="A2" s="148" t="s">
        <v>25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"/>
      <c r="N2" s="1"/>
    </row>
    <row r="4" spans="1:12" ht="20.25">
      <c r="A4" s="4" t="s">
        <v>26</v>
      </c>
      <c r="J4" s="149" t="s">
        <v>27</v>
      </c>
      <c r="K4" s="149"/>
      <c r="L4" s="149"/>
    </row>
    <row r="5" spans="1:14" ht="69" customHeight="1">
      <c r="A5" s="5"/>
      <c r="I5" s="6"/>
      <c r="J5" s="150" t="s">
        <v>107</v>
      </c>
      <c r="K5" s="150"/>
      <c r="L5" s="150"/>
      <c r="M5" s="150"/>
      <c r="N5" s="150"/>
    </row>
    <row r="6" ht="20.25">
      <c r="K6" s="6"/>
    </row>
    <row r="7" spans="1:14" ht="20.25">
      <c r="A7" s="151" t="s">
        <v>28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1:14" ht="48" customHeight="1">
      <c r="A8" s="152" t="s">
        <v>29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1:14" ht="20.25">
      <c r="K9"/>
      <c r="L9" s="145" t="s">
        <v>30</v>
      </c>
      <c r="M9" s="145"/>
      <c r="N9" s="145"/>
    </row>
    <row r="10" spans="1:14" s="39" customFormat="1" ht="15">
      <c r="A10" s="50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/>
      <c r="I10" s="146">
        <v>8</v>
      </c>
      <c r="J10" s="146"/>
      <c r="K10" s="146"/>
      <c r="L10" s="146"/>
      <c r="M10" s="146">
        <v>9</v>
      </c>
      <c r="N10" s="146"/>
    </row>
    <row r="11" spans="1:14" s="39" customFormat="1" ht="87" customHeight="1">
      <c r="A11" s="143" t="s">
        <v>31</v>
      </c>
      <c r="B11" s="143" t="s">
        <v>32</v>
      </c>
      <c r="C11" s="144" t="s">
        <v>13</v>
      </c>
      <c r="D11" s="144" t="s">
        <v>33</v>
      </c>
      <c r="E11" s="143" t="s">
        <v>34</v>
      </c>
      <c r="F11" s="143" t="s">
        <v>35</v>
      </c>
      <c r="G11" s="143" t="s">
        <v>36</v>
      </c>
      <c r="H11" s="143" t="s">
        <v>105</v>
      </c>
      <c r="I11" s="143"/>
      <c r="J11" s="143"/>
      <c r="K11" s="143"/>
      <c r="L11" s="143"/>
      <c r="M11" s="143" t="s">
        <v>37</v>
      </c>
      <c r="N11" s="143"/>
    </row>
    <row r="12" spans="1:14" s="39" customFormat="1" ht="15.75">
      <c r="A12" s="143"/>
      <c r="B12" s="143"/>
      <c r="C12" s="143"/>
      <c r="D12" s="143"/>
      <c r="E12" s="143"/>
      <c r="F12" s="143"/>
      <c r="G12" s="143"/>
      <c r="H12" s="143" t="s">
        <v>38</v>
      </c>
      <c r="I12" s="143" t="s">
        <v>39</v>
      </c>
      <c r="J12" s="144" t="s">
        <v>40</v>
      </c>
      <c r="K12" s="144"/>
      <c r="L12" s="144"/>
      <c r="M12" s="143" t="s">
        <v>41</v>
      </c>
      <c r="N12" s="143" t="s">
        <v>42</v>
      </c>
    </row>
    <row r="13" spans="1:14" s="39" customFormat="1" ht="31.5">
      <c r="A13" s="143"/>
      <c r="B13" s="143"/>
      <c r="C13" s="143"/>
      <c r="D13" s="143"/>
      <c r="E13" s="143"/>
      <c r="F13" s="143"/>
      <c r="G13" s="143"/>
      <c r="H13" s="143"/>
      <c r="I13" s="143"/>
      <c r="J13" s="51" t="s">
        <v>41</v>
      </c>
      <c r="K13" s="51" t="s">
        <v>42</v>
      </c>
      <c r="L13" s="51" t="s">
        <v>43</v>
      </c>
      <c r="M13" s="143"/>
      <c r="N13" s="143"/>
    </row>
    <row r="14" spans="1:14" ht="20.25">
      <c r="A14" s="53">
        <v>1</v>
      </c>
      <c r="B14" s="54" t="s">
        <v>18</v>
      </c>
      <c r="C14" s="55"/>
      <c r="D14" s="56"/>
      <c r="E14" s="57"/>
      <c r="F14" s="57"/>
      <c r="G14" s="58"/>
      <c r="H14" s="59"/>
      <c r="I14" s="60"/>
      <c r="J14" s="60"/>
      <c r="K14" s="60"/>
      <c r="L14" s="60"/>
      <c r="M14" s="60"/>
      <c r="N14" s="61"/>
    </row>
    <row r="15" spans="1:14" ht="81">
      <c r="A15" s="62">
        <v>1.1</v>
      </c>
      <c r="B15" s="15" t="s">
        <v>44</v>
      </c>
      <c r="C15" s="9"/>
      <c r="D15" s="9"/>
      <c r="E15" s="16"/>
      <c r="F15" s="16"/>
      <c r="G15" s="8"/>
      <c r="H15" s="8"/>
      <c r="I15" s="16"/>
      <c r="J15" s="16"/>
      <c r="K15" s="16"/>
      <c r="L15" s="16"/>
      <c r="M15" s="16"/>
      <c r="N15" s="63"/>
    </row>
    <row r="16" spans="1:14" ht="20.25">
      <c r="A16" s="64" t="s">
        <v>19</v>
      </c>
      <c r="B16" s="15" t="s">
        <v>45</v>
      </c>
      <c r="C16" s="9" t="s">
        <v>1</v>
      </c>
      <c r="D16" s="10">
        <v>3069</v>
      </c>
      <c r="E16" s="16"/>
      <c r="F16" s="16"/>
      <c r="G16" s="8"/>
      <c r="H16" s="8"/>
      <c r="I16" s="16"/>
      <c r="J16" s="16"/>
      <c r="K16" s="16"/>
      <c r="L16" s="16"/>
      <c r="M16" s="16"/>
      <c r="N16" s="63"/>
    </row>
    <row r="17" spans="1:14" ht="20.25">
      <c r="A17" s="64" t="s">
        <v>6</v>
      </c>
      <c r="B17" s="15" t="s">
        <v>46</v>
      </c>
      <c r="C17" s="9" t="s">
        <v>1</v>
      </c>
      <c r="D17" s="10">
        <v>1461</v>
      </c>
      <c r="E17" s="16"/>
      <c r="F17" s="16"/>
      <c r="G17" s="8"/>
      <c r="H17" s="8"/>
      <c r="I17" s="16"/>
      <c r="J17" s="16"/>
      <c r="K17" s="16"/>
      <c r="L17" s="16"/>
      <c r="M17" s="16"/>
      <c r="N17" s="63"/>
    </row>
    <row r="18" spans="1:14" ht="20.25">
      <c r="A18" s="64"/>
      <c r="B18" s="15"/>
      <c r="C18" s="9"/>
      <c r="D18" s="10"/>
      <c r="E18" s="16"/>
      <c r="F18" s="16"/>
      <c r="G18" s="8"/>
      <c r="H18" s="8"/>
      <c r="I18" s="16"/>
      <c r="J18" s="16"/>
      <c r="K18" s="16"/>
      <c r="L18" s="16"/>
      <c r="M18" s="16"/>
      <c r="N18" s="63"/>
    </row>
    <row r="19" spans="1:14" ht="61.5" customHeight="1">
      <c r="A19" s="62">
        <v>1.2</v>
      </c>
      <c r="B19" s="15" t="s">
        <v>47</v>
      </c>
      <c r="C19" s="9"/>
      <c r="D19" s="10"/>
      <c r="E19" s="16"/>
      <c r="F19" s="16"/>
      <c r="G19" s="8"/>
      <c r="H19" s="8"/>
      <c r="I19" s="16"/>
      <c r="J19" s="14"/>
      <c r="K19" s="14"/>
      <c r="L19" s="23"/>
      <c r="M19" s="14"/>
      <c r="N19" s="65"/>
    </row>
    <row r="20" spans="1:14" ht="20.25">
      <c r="A20" s="64" t="s">
        <v>19</v>
      </c>
      <c r="B20" s="15" t="s">
        <v>45</v>
      </c>
      <c r="C20" s="9" t="s">
        <v>1</v>
      </c>
      <c r="D20" s="10">
        <v>10</v>
      </c>
      <c r="E20" s="16"/>
      <c r="F20" s="16"/>
      <c r="G20" s="8"/>
      <c r="H20" s="8"/>
      <c r="I20" s="16"/>
      <c r="J20" s="14"/>
      <c r="K20" s="14"/>
      <c r="L20" s="23"/>
      <c r="M20" s="14"/>
      <c r="N20" s="65"/>
    </row>
    <row r="21" spans="1:14" ht="20.25">
      <c r="A21" s="64" t="s">
        <v>6</v>
      </c>
      <c r="B21" s="15" t="s">
        <v>46</v>
      </c>
      <c r="C21" s="9" t="s">
        <v>1</v>
      </c>
      <c r="D21" s="10">
        <v>1</v>
      </c>
      <c r="E21" s="16"/>
      <c r="F21" s="16"/>
      <c r="G21" s="8"/>
      <c r="H21" s="8"/>
      <c r="I21" s="16"/>
      <c r="J21" s="14"/>
      <c r="K21" s="14"/>
      <c r="L21" s="23"/>
      <c r="M21" s="14"/>
      <c r="N21" s="65"/>
    </row>
    <row r="22" spans="1:14" ht="20.25">
      <c r="A22" s="64"/>
      <c r="B22" s="15"/>
      <c r="C22" s="9"/>
      <c r="D22" s="10"/>
      <c r="E22" s="16"/>
      <c r="F22" s="16"/>
      <c r="G22" s="8"/>
      <c r="H22" s="8"/>
      <c r="I22" s="16"/>
      <c r="J22" s="14"/>
      <c r="K22" s="14"/>
      <c r="L22" s="23"/>
      <c r="M22" s="14"/>
      <c r="N22" s="65"/>
    </row>
    <row r="23" spans="1:14" ht="20.25">
      <c r="A23" s="62">
        <v>1.3</v>
      </c>
      <c r="B23" s="15" t="s">
        <v>48</v>
      </c>
      <c r="C23" s="9"/>
      <c r="D23" s="10"/>
      <c r="E23" s="16"/>
      <c r="F23" s="16"/>
      <c r="G23" s="8"/>
      <c r="H23" s="8"/>
      <c r="I23" s="16"/>
      <c r="J23" s="14"/>
      <c r="K23" s="14"/>
      <c r="L23" s="23"/>
      <c r="M23" s="14"/>
      <c r="N23" s="65"/>
    </row>
    <row r="24" spans="1:14" ht="20.25">
      <c r="A24" s="64" t="s">
        <v>15</v>
      </c>
      <c r="B24" s="15" t="s">
        <v>49</v>
      </c>
      <c r="C24" s="9" t="s">
        <v>1</v>
      </c>
      <c r="D24" s="10">
        <v>322</v>
      </c>
      <c r="E24" s="16"/>
      <c r="F24" s="16"/>
      <c r="G24" s="8"/>
      <c r="H24" s="8"/>
      <c r="I24" s="16"/>
      <c r="J24" s="14"/>
      <c r="K24" s="14"/>
      <c r="L24" s="23"/>
      <c r="M24" s="14"/>
      <c r="N24" s="65"/>
    </row>
    <row r="25" spans="1:14" ht="20.25">
      <c r="A25" s="64" t="s">
        <v>16</v>
      </c>
      <c r="B25" s="15" t="s">
        <v>106</v>
      </c>
      <c r="C25" s="9" t="s">
        <v>1</v>
      </c>
      <c r="D25" s="10">
        <v>21</v>
      </c>
      <c r="E25" s="16"/>
      <c r="F25" s="16"/>
      <c r="G25" s="8"/>
      <c r="H25" s="8"/>
      <c r="I25" s="16"/>
      <c r="J25" s="14"/>
      <c r="K25" s="14"/>
      <c r="L25" s="23"/>
      <c r="M25" s="14"/>
      <c r="N25" s="65"/>
    </row>
    <row r="26" spans="1:14" ht="20.25">
      <c r="A26" s="91"/>
      <c r="B26" s="8"/>
      <c r="C26" s="9"/>
      <c r="D26" s="10"/>
      <c r="E26" s="11"/>
      <c r="F26" s="11"/>
      <c r="G26" s="12"/>
      <c r="H26" s="13"/>
      <c r="I26" s="14"/>
      <c r="J26" s="14"/>
      <c r="K26" s="14"/>
      <c r="L26" s="14"/>
      <c r="M26" s="14"/>
      <c r="N26" s="65"/>
    </row>
    <row r="27" spans="1:14" ht="20.25">
      <c r="A27" s="62">
        <v>1.4</v>
      </c>
      <c r="B27" s="15" t="s">
        <v>83</v>
      </c>
      <c r="C27" s="9" t="s">
        <v>1</v>
      </c>
      <c r="D27" s="10">
        <v>1</v>
      </c>
      <c r="E27" s="16"/>
      <c r="F27" s="16"/>
      <c r="G27" s="8"/>
      <c r="H27" s="8"/>
      <c r="I27" s="16"/>
      <c r="J27" s="14"/>
      <c r="K27" s="14"/>
      <c r="L27" s="23"/>
      <c r="M27" s="14"/>
      <c r="N27" s="65"/>
    </row>
    <row r="28" spans="1:14" ht="20.25">
      <c r="A28" s="73"/>
      <c r="B28" s="74"/>
      <c r="C28" s="75"/>
      <c r="D28" s="75"/>
      <c r="E28" s="92"/>
      <c r="F28" s="92"/>
      <c r="G28" s="81"/>
      <c r="H28" s="81"/>
      <c r="I28" s="92"/>
      <c r="J28" s="79"/>
      <c r="K28" s="79"/>
      <c r="L28" s="93"/>
      <c r="M28" s="79"/>
      <c r="N28" s="80"/>
    </row>
    <row r="29" spans="1:14" ht="20.25">
      <c r="A29" s="62">
        <v>2</v>
      </c>
      <c r="B29" s="24" t="s">
        <v>50</v>
      </c>
      <c r="C29" s="9"/>
      <c r="D29" s="106"/>
      <c r="E29" s="16"/>
      <c r="F29" s="16"/>
      <c r="G29" s="8"/>
      <c r="H29" s="8"/>
      <c r="I29" s="16"/>
      <c r="J29" s="14"/>
      <c r="K29" s="14"/>
      <c r="L29" s="23"/>
      <c r="M29" s="14"/>
      <c r="N29" s="65"/>
    </row>
    <row r="30" spans="1:14" ht="20.25">
      <c r="A30" s="66" t="s">
        <v>19</v>
      </c>
      <c r="B30" s="25" t="s">
        <v>21</v>
      </c>
      <c r="C30" s="26" t="s">
        <v>2</v>
      </c>
      <c r="D30" s="107">
        <v>2</v>
      </c>
      <c r="E30" s="16"/>
      <c r="F30" s="16"/>
      <c r="G30" s="8"/>
      <c r="H30" s="8"/>
      <c r="I30" s="16"/>
      <c r="J30" s="14"/>
      <c r="K30" s="14"/>
      <c r="L30" s="23"/>
      <c r="M30" s="14"/>
      <c r="N30" s="65"/>
    </row>
    <row r="31" spans="1:14" ht="20.25">
      <c r="A31" s="67" t="s">
        <v>6</v>
      </c>
      <c r="B31" s="27" t="s">
        <v>22</v>
      </c>
      <c r="C31" s="28" t="s">
        <v>0</v>
      </c>
      <c r="D31" s="104" t="s">
        <v>0</v>
      </c>
      <c r="E31" s="11"/>
      <c r="F31" s="11"/>
      <c r="G31" s="12"/>
      <c r="H31" s="13"/>
      <c r="I31" s="14"/>
      <c r="J31" s="14"/>
      <c r="K31" s="14"/>
      <c r="L31" s="14"/>
      <c r="M31" s="14"/>
      <c r="N31" s="65"/>
    </row>
    <row r="32" spans="1:14" ht="20.25">
      <c r="A32" s="67"/>
      <c r="B32" s="27" t="s">
        <v>51</v>
      </c>
      <c r="C32" s="26" t="s">
        <v>2</v>
      </c>
      <c r="D32" s="104">
        <f>ROUND((0+25)*1.1,0)</f>
        <v>28</v>
      </c>
      <c r="E32" s="11"/>
      <c r="F32" s="11"/>
      <c r="G32" s="12"/>
      <c r="H32" s="13"/>
      <c r="I32" s="14"/>
      <c r="J32" s="14"/>
      <c r="K32" s="14"/>
      <c r="L32" s="14"/>
      <c r="M32" s="14"/>
      <c r="N32" s="65"/>
    </row>
    <row r="33" spans="1:14" ht="20.25">
      <c r="A33" s="67"/>
      <c r="B33" s="27" t="s">
        <v>52</v>
      </c>
      <c r="C33" s="26" t="s">
        <v>2</v>
      </c>
      <c r="D33" s="104">
        <f>ROUND((0+4)*1.1,0)</f>
        <v>4</v>
      </c>
      <c r="E33" s="11"/>
      <c r="F33" s="11"/>
      <c r="G33" s="12"/>
      <c r="H33" s="13"/>
      <c r="I33" s="14"/>
      <c r="J33" s="14"/>
      <c r="K33" s="14"/>
      <c r="L33" s="14"/>
      <c r="M33" s="14"/>
      <c r="N33" s="65"/>
    </row>
    <row r="34" spans="1:14" ht="20.25">
      <c r="A34" s="67" t="s">
        <v>7</v>
      </c>
      <c r="B34" s="27" t="s">
        <v>84</v>
      </c>
      <c r="C34" s="26" t="s">
        <v>1</v>
      </c>
      <c r="D34" s="105">
        <f>0+3</f>
        <v>3</v>
      </c>
      <c r="E34" s="11"/>
      <c r="F34" s="11"/>
      <c r="G34" s="12"/>
      <c r="H34" s="13"/>
      <c r="I34" s="14"/>
      <c r="J34" s="14"/>
      <c r="K34" s="14"/>
      <c r="L34" s="14"/>
      <c r="M34" s="14"/>
      <c r="N34" s="65"/>
    </row>
    <row r="35" spans="1:14" ht="20.25">
      <c r="A35" s="68"/>
      <c r="B35" s="30"/>
      <c r="C35" s="26"/>
      <c r="D35" s="108"/>
      <c r="E35" s="11"/>
      <c r="F35" s="11"/>
      <c r="G35" s="12"/>
      <c r="H35" s="13"/>
      <c r="I35" s="14"/>
      <c r="J35" s="14"/>
      <c r="K35" s="14"/>
      <c r="L35" s="14"/>
      <c r="M35" s="14"/>
      <c r="N35" s="65"/>
    </row>
    <row r="36" spans="1:14" ht="20.25">
      <c r="A36" s="62">
        <v>3</v>
      </c>
      <c r="B36" s="31" t="s">
        <v>53</v>
      </c>
      <c r="C36" s="32"/>
      <c r="D36" s="106"/>
      <c r="E36" s="11"/>
      <c r="F36" s="11"/>
      <c r="G36" s="12"/>
      <c r="H36" s="13"/>
      <c r="I36" s="14"/>
      <c r="J36" s="14"/>
      <c r="K36" s="14"/>
      <c r="L36" s="14"/>
      <c r="M36" s="14"/>
      <c r="N36" s="65"/>
    </row>
    <row r="37" spans="1:14" ht="20.25">
      <c r="A37" s="64" t="s">
        <v>19</v>
      </c>
      <c r="B37" s="15" t="s">
        <v>3</v>
      </c>
      <c r="C37" s="32" t="s">
        <v>2</v>
      </c>
      <c r="D37" s="109">
        <f>278+292</f>
        <v>570</v>
      </c>
      <c r="E37" s="16"/>
      <c r="F37" s="16"/>
      <c r="G37" s="8"/>
      <c r="H37" s="8"/>
      <c r="I37" s="16"/>
      <c r="J37" s="14"/>
      <c r="K37" s="14"/>
      <c r="L37" s="23"/>
      <c r="M37" s="14"/>
      <c r="N37" s="65"/>
    </row>
    <row r="38" spans="1:14" ht="20.25">
      <c r="A38" s="64" t="s">
        <v>6</v>
      </c>
      <c r="B38" s="15" t="s">
        <v>4</v>
      </c>
      <c r="C38" s="32" t="s">
        <v>2</v>
      </c>
      <c r="D38" s="109">
        <f>278+292</f>
        <v>570</v>
      </c>
      <c r="E38" s="11"/>
      <c r="F38" s="11"/>
      <c r="G38" s="12"/>
      <c r="H38" s="13"/>
      <c r="I38" s="14"/>
      <c r="J38" s="14"/>
      <c r="K38" s="14"/>
      <c r="L38" s="14"/>
      <c r="M38" s="14"/>
      <c r="N38" s="65"/>
    </row>
    <row r="39" spans="1:14" ht="20.25">
      <c r="A39" s="64" t="s">
        <v>7</v>
      </c>
      <c r="B39" s="15" t="s">
        <v>54</v>
      </c>
      <c r="C39" s="32" t="s">
        <v>5</v>
      </c>
      <c r="D39" s="109">
        <f>556+584</f>
        <v>1140</v>
      </c>
      <c r="E39" s="11"/>
      <c r="F39" s="11"/>
      <c r="G39" s="12"/>
      <c r="H39" s="12"/>
      <c r="I39" s="14"/>
      <c r="J39" s="14"/>
      <c r="K39" s="14"/>
      <c r="L39" s="23"/>
      <c r="M39" s="14"/>
      <c r="N39" s="65"/>
    </row>
    <row r="40" spans="1:14" ht="20.25">
      <c r="A40" s="64" t="s">
        <v>8</v>
      </c>
      <c r="B40" s="15" t="s">
        <v>23</v>
      </c>
      <c r="C40" s="32" t="s">
        <v>5</v>
      </c>
      <c r="D40" s="109">
        <f>278+292</f>
        <v>570</v>
      </c>
      <c r="E40" s="16"/>
      <c r="F40" s="16"/>
      <c r="G40" s="8"/>
      <c r="H40" s="8"/>
      <c r="I40" s="16"/>
      <c r="J40" s="14"/>
      <c r="K40" s="14"/>
      <c r="L40" s="23"/>
      <c r="M40" s="14"/>
      <c r="N40" s="65"/>
    </row>
    <row r="41" spans="1:14" ht="20.25">
      <c r="A41" s="64" t="s">
        <v>9</v>
      </c>
      <c r="B41" s="15" t="s">
        <v>55</v>
      </c>
      <c r="C41" s="32" t="s">
        <v>2</v>
      </c>
      <c r="D41" s="109">
        <f>278+292</f>
        <v>570</v>
      </c>
      <c r="E41" s="16"/>
      <c r="F41" s="16"/>
      <c r="G41" s="8"/>
      <c r="H41" s="8"/>
      <c r="I41" s="16"/>
      <c r="J41" s="14"/>
      <c r="K41" s="14"/>
      <c r="L41" s="23"/>
      <c r="M41" s="14"/>
      <c r="N41" s="65"/>
    </row>
    <row r="42" spans="1:14" ht="20.25">
      <c r="A42" s="82" t="s">
        <v>10</v>
      </c>
      <c r="B42" s="8" t="s">
        <v>93</v>
      </c>
      <c r="C42" s="9" t="s">
        <v>5</v>
      </c>
      <c r="D42" s="109">
        <f>0+162</f>
        <v>162</v>
      </c>
      <c r="E42" s="16"/>
      <c r="F42" s="16"/>
      <c r="G42" s="8"/>
      <c r="H42" s="8"/>
      <c r="I42" s="16"/>
      <c r="J42" s="14"/>
      <c r="K42" s="14"/>
      <c r="L42" s="23"/>
      <c r="M42" s="14"/>
      <c r="N42" s="65"/>
    </row>
    <row r="43" spans="1:14" ht="20.25">
      <c r="A43" s="70"/>
      <c r="B43" s="94"/>
      <c r="C43" s="9"/>
      <c r="D43" s="109"/>
      <c r="E43" s="16"/>
      <c r="F43" s="16"/>
      <c r="G43" s="8"/>
      <c r="H43" s="8"/>
      <c r="I43" s="16"/>
      <c r="J43" s="14"/>
      <c r="K43" s="14"/>
      <c r="L43" s="23"/>
      <c r="M43" s="14"/>
      <c r="N43" s="65"/>
    </row>
    <row r="44" spans="1:14" ht="20.25">
      <c r="A44" s="68">
        <v>4</v>
      </c>
      <c r="B44" s="94" t="s">
        <v>85</v>
      </c>
      <c r="C44" s="9"/>
      <c r="D44" s="109"/>
      <c r="E44" s="16"/>
      <c r="F44" s="16"/>
      <c r="G44" s="8"/>
      <c r="H44" s="8"/>
      <c r="I44" s="16"/>
      <c r="J44" s="14"/>
      <c r="K44" s="14"/>
      <c r="L44" s="23"/>
      <c r="M44" s="14"/>
      <c r="N44" s="65"/>
    </row>
    <row r="45" spans="1:14" ht="20.25">
      <c r="A45" s="70" t="s">
        <v>19</v>
      </c>
      <c r="B45" s="94" t="s">
        <v>86</v>
      </c>
      <c r="C45" s="9" t="s">
        <v>2</v>
      </c>
      <c r="D45" s="109">
        <f>4+8</f>
        <v>12</v>
      </c>
      <c r="E45" s="16"/>
      <c r="F45" s="16"/>
      <c r="G45" s="8"/>
      <c r="H45" s="8"/>
      <c r="I45" s="16"/>
      <c r="J45" s="14"/>
      <c r="K45" s="14"/>
      <c r="L45" s="23"/>
      <c r="M45" s="14"/>
      <c r="N45" s="65"/>
    </row>
    <row r="46" spans="1:14" ht="40.5" customHeight="1">
      <c r="A46" s="70" t="s">
        <v>6</v>
      </c>
      <c r="B46" s="94" t="s">
        <v>94</v>
      </c>
      <c r="C46" s="9"/>
      <c r="D46" s="109"/>
      <c r="E46" s="16"/>
      <c r="F46" s="16"/>
      <c r="G46" s="8"/>
      <c r="H46" s="8"/>
      <c r="I46" s="16"/>
      <c r="J46" s="14"/>
      <c r="K46" s="14"/>
      <c r="L46" s="23"/>
      <c r="M46" s="14"/>
      <c r="N46" s="65"/>
    </row>
    <row r="47" spans="1:14" ht="20.25">
      <c r="A47" s="70"/>
      <c r="B47" s="94" t="s">
        <v>87</v>
      </c>
      <c r="C47" s="9" t="s">
        <v>5</v>
      </c>
      <c r="D47" s="109">
        <f>4+8</f>
        <v>12</v>
      </c>
      <c r="E47" s="16"/>
      <c r="F47" s="16"/>
      <c r="G47" s="8"/>
      <c r="H47" s="8"/>
      <c r="I47" s="16"/>
      <c r="J47" s="14"/>
      <c r="K47" s="14"/>
      <c r="L47" s="23"/>
      <c r="M47" s="14"/>
      <c r="N47" s="65"/>
    </row>
    <row r="48" spans="1:14" ht="20.25">
      <c r="A48" s="70"/>
      <c r="B48" s="94"/>
      <c r="C48" s="9"/>
      <c r="D48" s="109"/>
      <c r="E48" s="16"/>
      <c r="F48" s="16"/>
      <c r="G48" s="8"/>
      <c r="H48" s="8"/>
      <c r="I48" s="16"/>
      <c r="J48" s="14"/>
      <c r="K48" s="14"/>
      <c r="L48" s="23"/>
      <c r="M48" s="14"/>
      <c r="N48" s="65"/>
    </row>
    <row r="49" spans="1:14" ht="20.25">
      <c r="A49" s="68">
        <v>5</v>
      </c>
      <c r="B49" s="94" t="s">
        <v>88</v>
      </c>
      <c r="C49" s="9" t="s">
        <v>5</v>
      </c>
      <c r="D49" s="109">
        <f>2+2</f>
        <v>4</v>
      </c>
      <c r="E49" s="16"/>
      <c r="F49" s="16"/>
      <c r="G49" s="8"/>
      <c r="H49" s="8"/>
      <c r="I49" s="16"/>
      <c r="J49" s="14"/>
      <c r="K49" s="14"/>
      <c r="L49" s="23"/>
      <c r="M49" s="14"/>
      <c r="N49" s="65"/>
    </row>
    <row r="50" spans="1:14" ht="20.25">
      <c r="A50" s="70"/>
      <c r="B50" s="83"/>
      <c r="C50" s="9"/>
      <c r="D50" s="109"/>
      <c r="E50" s="16"/>
      <c r="F50" s="16"/>
      <c r="G50" s="8"/>
      <c r="H50" s="8"/>
      <c r="I50" s="16"/>
      <c r="J50" s="14"/>
      <c r="K50" s="14"/>
      <c r="L50" s="23"/>
      <c r="M50" s="14"/>
      <c r="N50" s="65"/>
    </row>
    <row r="51" spans="1:14" ht="20.25">
      <c r="A51" s="62">
        <v>6</v>
      </c>
      <c r="B51" s="35" t="s">
        <v>79</v>
      </c>
      <c r="C51" s="29"/>
      <c r="D51" s="106"/>
      <c r="E51" s="11"/>
      <c r="F51" s="11"/>
      <c r="G51" s="12"/>
      <c r="H51" s="13"/>
      <c r="I51" s="14"/>
      <c r="J51" s="14"/>
      <c r="K51" s="14"/>
      <c r="L51" s="14"/>
      <c r="M51" s="14"/>
      <c r="N51" s="65"/>
    </row>
    <row r="52" spans="1:14" ht="20.25">
      <c r="A52" s="62">
        <v>6.1</v>
      </c>
      <c r="B52" s="31" t="s">
        <v>56</v>
      </c>
      <c r="C52" s="9" t="s">
        <v>95</v>
      </c>
      <c r="D52" s="111">
        <v>10</v>
      </c>
      <c r="E52" s="11"/>
      <c r="F52" s="11"/>
      <c r="G52" s="12"/>
      <c r="H52" s="13"/>
      <c r="I52" s="14"/>
      <c r="J52" s="14"/>
      <c r="K52" s="14"/>
      <c r="L52" s="14"/>
      <c r="M52" s="14"/>
      <c r="N52" s="65"/>
    </row>
    <row r="53" spans="1:14" ht="20.25">
      <c r="A53" s="64"/>
      <c r="B53" s="15"/>
      <c r="C53" s="9"/>
      <c r="D53" s="106"/>
      <c r="E53" s="11"/>
      <c r="F53" s="11"/>
      <c r="G53" s="12"/>
      <c r="H53" s="13"/>
      <c r="I53" s="14"/>
      <c r="J53" s="14"/>
      <c r="K53" s="14"/>
      <c r="L53" s="14"/>
      <c r="M53" s="14"/>
      <c r="N53" s="65"/>
    </row>
    <row r="54" spans="1:14" ht="20.25">
      <c r="A54" s="62">
        <v>6.2</v>
      </c>
      <c r="B54" s="31" t="s">
        <v>57</v>
      </c>
      <c r="C54" s="9"/>
      <c r="D54" s="106"/>
      <c r="E54" s="11"/>
      <c r="F54" s="11"/>
      <c r="G54" s="12"/>
      <c r="H54" s="13"/>
      <c r="I54" s="14"/>
      <c r="J54" s="14"/>
      <c r="K54" s="14"/>
      <c r="L54" s="14"/>
      <c r="M54" s="14"/>
      <c r="N54" s="65"/>
    </row>
    <row r="55" spans="1:14" ht="40.5">
      <c r="A55" s="64" t="s">
        <v>19</v>
      </c>
      <c r="B55" s="15" t="s">
        <v>96</v>
      </c>
      <c r="C55" s="9" t="s">
        <v>5</v>
      </c>
      <c r="D55" s="111">
        <v>10</v>
      </c>
      <c r="E55" s="16"/>
      <c r="F55" s="16"/>
      <c r="G55" s="8"/>
      <c r="H55" s="8"/>
      <c r="I55" s="16"/>
      <c r="J55" s="36"/>
      <c r="K55" s="36"/>
      <c r="L55" s="36"/>
      <c r="M55" s="36"/>
      <c r="N55" s="71"/>
    </row>
    <row r="56" spans="1:14" ht="40.5">
      <c r="A56" s="64" t="s">
        <v>6</v>
      </c>
      <c r="B56" s="15" t="s">
        <v>89</v>
      </c>
      <c r="C56" s="9" t="s">
        <v>5</v>
      </c>
      <c r="D56" s="109">
        <f>ROUND((208+126)*1.1,0)</f>
        <v>367</v>
      </c>
      <c r="E56" s="11"/>
      <c r="F56" s="11"/>
      <c r="G56" s="12"/>
      <c r="H56" s="13"/>
      <c r="I56" s="14"/>
      <c r="J56" s="14"/>
      <c r="K56" s="14"/>
      <c r="L56" s="14"/>
      <c r="M56" s="14"/>
      <c r="N56" s="65"/>
    </row>
    <row r="57" spans="1:14" ht="40.5">
      <c r="A57" s="64" t="s">
        <v>7</v>
      </c>
      <c r="B57" s="15" t="s">
        <v>90</v>
      </c>
      <c r="C57" s="9" t="s">
        <v>5</v>
      </c>
      <c r="D57" s="109">
        <f>+ROUND(7*1.1,0)</f>
        <v>8</v>
      </c>
      <c r="E57" s="11"/>
      <c r="F57" s="11"/>
      <c r="G57" s="12"/>
      <c r="H57" s="13"/>
      <c r="I57" s="14"/>
      <c r="J57" s="14"/>
      <c r="K57" s="14"/>
      <c r="L57" s="14"/>
      <c r="M57" s="14"/>
      <c r="N57" s="65"/>
    </row>
    <row r="58" spans="1:14" ht="40.5">
      <c r="A58" s="64" t="s">
        <v>8</v>
      </c>
      <c r="B58" s="15" t="s">
        <v>97</v>
      </c>
      <c r="C58" s="9" t="s">
        <v>5</v>
      </c>
      <c r="D58" s="109">
        <f>ROUND((725-0)*1.1,0)</f>
        <v>798</v>
      </c>
      <c r="E58" s="11"/>
      <c r="F58" s="11"/>
      <c r="G58" s="12"/>
      <c r="H58" s="13"/>
      <c r="I58" s="14"/>
      <c r="J58" s="14"/>
      <c r="K58" s="14"/>
      <c r="L58" s="14"/>
      <c r="M58" s="14"/>
      <c r="N58" s="65"/>
    </row>
    <row r="59" spans="1:14" ht="20.25">
      <c r="A59" s="72"/>
      <c r="B59" s="17"/>
      <c r="C59" s="18"/>
      <c r="D59" s="101"/>
      <c r="E59" s="19"/>
      <c r="F59" s="19"/>
      <c r="G59" s="20"/>
      <c r="H59" s="21"/>
      <c r="I59" s="22"/>
      <c r="J59" s="22"/>
      <c r="K59" s="22"/>
      <c r="L59" s="34"/>
      <c r="M59" s="22"/>
      <c r="N59" s="69"/>
    </row>
    <row r="60" spans="1:14" ht="20.25">
      <c r="A60" s="62">
        <v>6.3</v>
      </c>
      <c r="B60" s="31" t="s">
        <v>58</v>
      </c>
      <c r="C60" s="9"/>
      <c r="D60" s="100"/>
      <c r="E60" s="11"/>
      <c r="F60" s="11"/>
      <c r="G60" s="12"/>
      <c r="H60" s="13"/>
      <c r="I60" s="14"/>
      <c r="J60" s="14"/>
      <c r="K60" s="14"/>
      <c r="L60" s="23"/>
      <c r="M60" s="14"/>
      <c r="N60" s="65"/>
    </row>
    <row r="61" spans="1:14" ht="20.25">
      <c r="A61" s="64" t="s">
        <v>19</v>
      </c>
      <c r="B61" s="15" t="s">
        <v>59</v>
      </c>
      <c r="C61" s="9" t="s">
        <v>2</v>
      </c>
      <c r="D61" s="99">
        <f>ROUND((160+32)*1.1,0)</f>
        <v>211</v>
      </c>
      <c r="E61" s="11"/>
      <c r="F61" s="11"/>
      <c r="G61" s="12"/>
      <c r="H61" s="13"/>
      <c r="I61" s="14"/>
      <c r="J61" s="14"/>
      <c r="K61" s="14"/>
      <c r="L61" s="14"/>
      <c r="M61" s="14"/>
      <c r="N61" s="65"/>
    </row>
    <row r="62" spans="1:14" ht="20.25">
      <c r="A62" s="64" t="s">
        <v>6</v>
      </c>
      <c r="B62" s="15" t="s">
        <v>60</v>
      </c>
      <c r="C62" s="9" t="s">
        <v>2</v>
      </c>
      <c r="D62" s="99">
        <f>ROUND((2+5)*1.1,0)</f>
        <v>8</v>
      </c>
      <c r="E62" s="11"/>
      <c r="F62" s="11"/>
      <c r="G62" s="12"/>
      <c r="H62" s="13"/>
      <c r="I62" s="14"/>
      <c r="J62" s="14"/>
      <c r="K62" s="14"/>
      <c r="L62" s="14"/>
      <c r="M62" s="14"/>
      <c r="N62" s="65"/>
    </row>
    <row r="63" spans="1:14" ht="28.5" customHeight="1">
      <c r="A63" s="64" t="s">
        <v>7</v>
      </c>
      <c r="B63" s="15" t="s">
        <v>61</v>
      </c>
      <c r="C63" s="9" t="s">
        <v>2</v>
      </c>
      <c r="D63" s="99">
        <f>ROUND((156-0)*1.1,0)</f>
        <v>172</v>
      </c>
      <c r="E63" s="11"/>
      <c r="F63" s="11"/>
      <c r="G63" s="12"/>
      <c r="H63" s="13"/>
      <c r="I63" s="14"/>
      <c r="J63" s="14"/>
      <c r="K63" s="14"/>
      <c r="L63" s="14"/>
      <c r="M63" s="14"/>
      <c r="N63" s="65"/>
    </row>
    <row r="64" spans="1:14" ht="26.25" customHeight="1">
      <c r="A64" s="64" t="s">
        <v>8</v>
      </c>
      <c r="B64" s="15" t="s">
        <v>62</v>
      </c>
      <c r="C64" s="9" t="s">
        <v>2</v>
      </c>
      <c r="D64" s="99">
        <f>ROUND((0+9)*1.1,0)</f>
        <v>10</v>
      </c>
      <c r="E64" s="11"/>
      <c r="F64" s="11"/>
      <c r="G64" s="12"/>
      <c r="H64" s="13"/>
      <c r="I64" s="14"/>
      <c r="J64" s="14"/>
      <c r="K64" s="14"/>
      <c r="L64" s="14"/>
      <c r="M64" s="14"/>
      <c r="N64" s="65"/>
    </row>
    <row r="65" spans="1:14" ht="51" customHeight="1">
      <c r="A65" s="64" t="s">
        <v>9</v>
      </c>
      <c r="B65" s="15" t="s">
        <v>63</v>
      </c>
      <c r="C65" s="9" t="s">
        <v>2</v>
      </c>
      <c r="D65" s="99">
        <f>ROUND((226+0)*1.1,0)</f>
        <v>249</v>
      </c>
      <c r="E65" s="11"/>
      <c r="F65" s="11"/>
      <c r="G65" s="12"/>
      <c r="H65" s="13"/>
      <c r="I65" s="14"/>
      <c r="J65" s="14"/>
      <c r="K65" s="14"/>
      <c r="L65" s="23"/>
      <c r="M65" s="14"/>
      <c r="N65" s="65"/>
    </row>
    <row r="66" spans="1:14" ht="23.25" customHeight="1">
      <c r="A66" s="64" t="s">
        <v>10</v>
      </c>
      <c r="B66" s="15" t="s">
        <v>64</v>
      </c>
      <c r="C66" s="9" t="s">
        <v>2</v>
      </c>
      <c r="D66" s="99">
        <f>ROUND((107+0)*1.1,0)</f>
        <v>118</v>
      </c>
      <c r="E66" s="11"/>
      <c r="F66" s="11"/>
      <c r="G66" s="12"/>
      <c r="H66" s="13"/>
      <c r="I66" s="14"/>
      <c r="J66" s="14"/>
      <c r="K66" s="14"/>
      <c r="L66" s="14"/>
      <c r="M66" s="14"/>
      <c r="N66" s="65"/>
    </row>
    <row r="67" spans="1:14" s="44" customFormat="1" ht="48" customHeight="1">
      <c r="A67" s="64" t="s">
        <v>11</v>
      </c>
      <c r="B67" s="25" t="s">
        <v>91</v>
      </c>
      <c r="C67" s="85" t="s">
        <v>2</v>
      </c>
      <c r="D67" s="112">
        <v>100</v>
      </c>
      <c r="E67" s="86"/>
      <c r="F67" s="86"/>
      <c r="G67" s="87"/>
      <c r="H67" s="88"/>
      <c r="I67" s="89"/>
      <c r="J67" s="89"/>
      <c r="K67" s="89"/>
      <c r="L67" s="90"/>
      <c r="M67" s="89"/>
      <c r="N67" s="89"/>
    </row>
    <row r="68" spans="1:14" s="44" customFormat="1" ht="25.5" customHeight="1">
      <c r="A68" s="84" t="s">
        <v>20</v>
      </c>
      <c r="B68" s="25" t="s">
        <v>92</v>
      </c>
      <c r="C68" s="85" t="s">
        <v>2</v>
      </c>
      <c r="D68" s="102">
        <f>ROUND((3436+0)*1.1,0)</f>
        <v>3780</v>
      </c>
      <c r="E68" s="86"/>
      <c r="F68" s="86"/>
      <c r="G68" s="87"/>
      <c r="H68" s="88"/>
      <c r="I68" s="89"/>
      <c r="J68" s="89"/>
      <c r="K68" s="89"/>
      <c r="L68" s="90"/>
      <c r="M68" s="89"/>
      <c r="N68" s="89"/>
    </row>
    <row r="69" spans="1:14" ht="45" customHeight="1">
      <c r="A69" s="84" t="s">
        <v>12</v>
      </c>
      <c r="B69" s="15" t="s">
        <v>80</v>
      </c>
      <c r="C69" s="9" t="s">
        <v>2</v>
      </c>
      <c r="D69" s="110">
        <v>10</v>
      </c>
      <c r="E69" s="11"/>
      <c r="F69" s="11"/>
      <c r="G69" s="12"/>
      <c r="H69" s="13"/>
      <c r="I69" s="14"/>
      <c r="J69" s="14"/>
      <c r="K69" s="14"/>
      <c r="L69" s="14"/>
      <c r="M69" s="14"/>
      <c r="N69" s="65"/>
    </row>
    <row r="70" spans="1:14" ht="24" customHeight="1">
      <c r="A70" s="64" t="s">
        <v>24</v>
      </c>
      <c r="B70" s="74" t="s">
        <v>81</v>
      </c>
      <c r="C70" s="75" t="s">
        <v>2</v>
      </c>
      <c r="D70" s="103">
        <f>ROUND((139+0)*1.1,0)</f>
        <v>153</v>
      </c>
      <c r="E70" s="76"/>
      <c r="F70" s="76"/>
      <c r="G70" s="77"/>
      <c r="H70" s="78"/>
      <c r="I70" s="79"/>
      <c r="J70" s="79"/>
      <c r="K70" s="79"/>
      <c r="L70" s="79"/>
      <c r="M70" s="79"/>
      <c r="N70" s="80"/>
    </row>
    <row r="71" spans="1:14" ht="20.25">
      <c r="A71" s="18"/>
      <c r="B71" s="37" t="s">
        <v>65</v>
      </c>
      <c r="C71" s="18"/>
      <c r="D71" s="18"/>
      <c r="E71" s="33"/>
      <c r="F71" s="52"/>
      <c r="G71" s="37"/>
      <c r="H71" s="37"/>
      <c r="I71" s="52" t="s">
        <v>0</v>
      </c>
      <c r="J71" s="52" t="s">
        <v>0</v>
      </c>
      <c r="K71" s="52" t="s">
        <v>0</v>
      </c>
      <c r="L71" s="52" t="s">
        <v>0</v>
      </c>
      <c r="M71" s="52" t="s">
        <v>0</v>
      </c>
      <c r="N71" s="52" t="s">
        <v>0</v>
      </c>
    </row>
    <row r="73" spans="1:9" ht="20.25">
      <c r="A73" s="7" t="s">
        <v>66</v>
      </c>
      <c r="B73" s="38"/>
      <c r="I73" s="7" t="s">
        <v>67</v>
      </c>
    </row>
    <row r="74" spans="1:9" ht="20.25">
      <c r="A74" s="7" t="s">
        <v>68</v>
      </c>
      <c r="I74" s="7" t="s">
        <v>69</v>
      </c>
    </row>
    <row r="75" ht="20.25">
      <c r="I75" s="7" t="s">
        <v>70</v>
      </c>
    </row>
    <row r="76" ht="20.25">
      <c r="I76" s="7" t="s">
        <v>71</v>
      </c>
    </row>
    <row r="78" ht="20.25">
      <c r="A78" s="2" t="s">
        <v>17</v>
      </c>
    </row>
    <row r="79" ht="20.25">
      <c r="I79" s="7"/>
    </row>
    <row r="80" spans="1:2" ht="20.25">
      <c r="A80" s="7">
        <v>1</v>
      </c>
      <c r="B80" s="3" t="s">
        <v>72</v>
      </c>
    </row>
    <row r="81" spans="1:2" ht="20.25">
      <c r="A81" s="7">
        <v>2</v>
      </c>
      <c r="B81" s="7" t="s">
        <v>73</v>
      </c>
    </row>
    <row r="82" ht="20.25">
      <c r="A82" s="7"/>
    </row>
  </sheetData>
  <sheetProtection/>
  <mergeCells count="23">
    <mergeCell ref="A1:L1"/>
    <mergeCell ref="A2:L2"/>
    <mergeCell ref="J4:L4"/>
    <mergeCell ref="J5:N5"/>
    <mergeCell ref="A7:N7"/>
    <mergeCell ref="A8:N8"/>
    <mergeCell ref="L9:N9"/>
    <mergeCell ref="I10:L10"/>
    <mergeCell ref="M10:N10"/>
    <mergeCell ref="A11:A13"/>
    <mergeCell ref="B11:B13"/>
    <mergeCell ref="C11:C13"/>
    <mergeCell ref="D11:D13"/>
    <mergeCell ref="E11:E13"/>
    <mergeCell ref="F11:F13"/>
    <mergeCell ref="G11:G13"/>
    <mergeCell ref="H11:L11"/>
    <mergeCell ref="M11:N11"/>
    <mergeCell ref="H12:H13"/>
    <mergeCell ref="I12:I13"/>
    <mergeCell ref="J12:L12"/>
    <mergeCell ref="M12:M13"/>
    <mergeCell ref="N12:N13"/>
  </mergeCells>
  <conditionalFormatting sqref="M378:N379 M383:N410 M415:N441 M446:N446 M448:N448 M450:N450 M452:N452 M454:N454 M461:N494 M499:N512 M517:N523 M528:N533 M536:N536 M539:N539 M543:N549 M552:N555 M558:N562 M564:N597 M600:N600 M603:N611 M614:N641 M643:N649 E56:N70 E51:I54 E38:I38 E31:I36 E26:I26 C14:N14 J19:N54">
    <cfRule type="cellIs" priority="1" dxfId="0" operator="equal" stopIfTrue="1">
      <formula>"a"</formula>
    </cfRule>
  </conditionalFormatting>
  <printOptions/>
  <pageMargins left="0.5" right="0.21" top="0.45" bottom="0.75" header="0.3" footer="0.3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="90" zoomScaleSheetLayoutView="90" zoomScalePageLayoutView="0" workbookViewId="0" topLeftCell="A1">
      <selection activeCell="A8" sqref="A8:F8"/>
    </sheetView>
  </sheetViews>
  <sheetFormatPr defaultColWidth="9.140625" defaultRowHeight="12.75"/>
  <cols>
    <col min="1" max="1" width="10.8515625" style="0" bestFit="1" customWidth="1"/>
    <col min="2" max="2" width="68.8515625" style="0" customWidth="1"/>
    <col min="3" max="3" width="12.57421875" style="0" customWidth="1"/>
    <col min="4" max="4" width="16.57421875" style="0" customWidth="1"/>
    <col min="5" max="5" width="14.421875" style="0" customWidth="1"/>
    <col min="6" max="6" width="21.00390625" style="0" customWidth="1"/>
    <col min="7" max="7" width="18.421875" style="0" bestFit="1" customWidth="1"/>
  </cols>
  <sheetData>
    <row r="1" spans="1:6" ht="62.25" customHeight="1">
      <c r="A1" s="147" t="s">
        <v>117</v>
      </c>
      <c r="B1" s="147"/>
      <c r="C1" s="147"/>
      <c r="D1" s="147"/>
      <c r="E1" s="147"/>
      <c r="F1" s="147"/>
    </row>
    <row r="2" spans="1:6" ht="41.25" customHeight="1">
      <c r="A2" s="158" t="s">
        <v>116</v>
      </c>
      <c r="B2" s="158"/>
      <c r="C2" s="158"/>
      <c r="D2" s="158"/>
      <c r="E2" s="158"/>
      <c r="F2" s="158"/>
    </row>
    <row r="3" spans="1:6" ht="15">
      <c r="A3" s="40"/>
      <c r="B3" s="41"/>
      <c r="C3" s="40"/>
      <c r="D3" s="40"/>
      <c r="E3" s="40"/>
      <c r="F3" s="40"/>
    </row>
    <row r="4" spans="1:6" ht="15.75">
      <c r="A4" s="42" t="s">
        <v>74</v>
      </c>
      <c r="B4" s="41"/>
      <c r="C4" s="40"/>
      <c r="D4" s="40"/>
      <c r="E4" s="47" t="s">
        <v>27</v>
      </c>
      <c r="F4" s="43"/>
    </row>
    <row r="5" spans="1:6" ht="51" customHeight="1">
      <c r="A5" s="40"/>
      <c r="B5" s="41"/>
      <c r="C5" s="40"/>
      <c r="D5" s="159" t="s">
        <v>118</v>
      </c>
      <c r="E5" s="159"/>
      <c r="F5" s="159"/>
    </row>
    <row r="6" spans="1:6" ht="15" customHeight="1">
      <c r="A6" s="160" t="s">
        <v>120</v>
      </c>
      <c r="B6" s="160"/>
      <c r="C6" s="160"/>
      <c r="D6" s="160"/>
      <c r="E6" s="160"/>
      <c r="F6" s="160"/>
    </row>
    <row r="7" spans="1:6" ht="23.25" customHeight="1">
      <c r="A7" s="161" t="s">
        <v>108</v>
      </c>
      <c r="B7" s="161"/>
      <c r="C7" s="161"/>
      <c r="D7" s="161"/>
      <c r="E7" s="161"/>
      <c r="F7" s="161"/>
    </row>
    <row r="8" spans="1:6" ht="15.75">
      <c r="A8" s="162" t="s">
        <v>75</v>
      </c>
      <c r="B8" s="162"/>
      <c r="C8" s="162"/>
      <c r="D8" s="162"/>
      <c r="E8" s="162"/>
      <c r="F8" s="162"/>
    </row>
    <row r="9" spans="1:6" ht="15">
      <c r="A9" s="48">
        <v>1</v>
      </c>
      <c r="B9" s="49">
        <v>2</v>
      </c>
      <c r="C9" s="48">
        <v>3</v>
      </c>
      <c r="D9" s="48">
        <v>4</v>
      </c>
      <c r="E9" s="48">
        <v>5</v>
      </c>
      <c r="F9" s="48">
        <v>6</v>
      </c>
    </row>
    <row r="10" spans="1:6" ht="12.75" customHeight="1">
      <c r="A10" s="153" t="s">
        <v>31</v>
      </c>
      <c r="B10" s="153" t="s">
        <v>76</v>
      </c>
      <c r="C10" s="154" t="s">
        <v>13</v>
      </c>
      <c r="D10" s="154" t="s">
        <v>14</v>
      </c>
      <c r="E10" s="155" t="s">
        <v>77</v>
      </c>
      <c r="F10" s="163" t="s">
        <v>82</v>
      </c>
    </row>
    <row r="11" spans="1:6" ht="12.75" customHeight="1">
      <c r="A11" s="153"/>
      <c r="B11" s="153"/>
      <c r="C11" s="156"/>
      <c r="D11" s="154"/>
      <c r="E11" s="155"/>
      <c r="F11" s="164"/>
    </row>
    <row r="12" spans="1:6" ht="12.75" customHeight="1">
      <c r="A12" s="153"/>
      <c r="B12" s="153"/>
      <c r="C12" s="156"/>
      <c r="D12" s="154"/>
      <c r="E12" s="155"/>
      <c r="F12" s="164"/>
    </row>
    <row r="13" spans="1:6" ht="12.75" customHeight="1">
      <c r="A13" s="153"/>
      <c r="B13" s="153"/>
      <c r="C13" s="157"/>
      <c r="D13" s="154"/>
      <c r="E13" s="155"/>
      <c r="F13" s="165"/>
    </row>
    <row r="14" spans="1:7" ht="48" customHeight="1">
      <c r="A14" s="115">
        <v>1</v>
      </c>
      <c r="B14" s="140" t="s">
        <v>110</v>
      </c>
      <c r="C14" s="115"/>
      <c r="D14" s="117"/>
      <c r="E14" s="116"/>
      <c r="F14" s="113"/>
      <c r="G14" s="138"/>
    </row>
    <row r="15" spans="1:7" ht="30">
      <c r="A15" s="115"/>
      <c r="B15" s="115" t="s">
        <v>119</v>
      </c>
      <c r="C15" s="115" t="s">
        <v>111</v>
      </c>
      <c r="D15" s="139">
        <v>14115</v>
      </c>
      <c r="E15" s="116"/>
      <c r="F15" s="113"/>
      <c r="G15" s="137"/>
    </row>
    <row r="16" spans="1:6" ht="28.5" customHeight="1">
      <c r="A16" s="113" t="s">
        <v>0</v>
      </c>
      <c r="B16" s="114" t="s">
        <v>78</v>
      </c>
      <c r="C16" s="113"/>
      <c r="D16" s="139">
        <v>14115</v>
      </c>
      <c r="E16" s="113"/>
      <c r="F16" s="113"/>
    </row>
    <row r="18" spans="1:4" ht="27.75" customHeight="1">
      <c r="A18" s="96" t="s">
        <v>99</v>
      </c>
      <c r="D18" s="98" t="s">
        <v>100</v>
      </c>
    </row>
    <row r="19" spans="1:6" ht="24" customHeight="1">
      <c r="A19" s="97" t="s">
        <v>101</v>
      </c>
      <c r="D19" s="167" t="s">
        <v>102</v>
      </c>
      <c r="E19" s="167"/>
      <c r="F19" s="167"/>
    </row>
    <row r="20" spans="4:6" ht="15">
      <c r="D20" s="167" t="s">
        <v>103</v>
      </c>
      <c r="E20" s="167"/>
      <c r="F20" s="167"/>
    </row>
    <row r="21" ht="20.25" customHeight="1">
      <c r="D21" s="95" t="s">
        <v>104</v>
      </c>
    </row>
    <row r="23" spans="1:6" ht="15">
      <c r="A23" s="45" t="s">
        <v>17</v>
      </c>
      <c r="B23" s="46"/>
      <c r="C23" s="45"/>
      <c r="D23" s="45"/>
      <c r="E23" s="45"/>
      <c r="F23" s="45"/>
    </row>
    <row r="24" spans="1:6" ht="21.75" customHeight="1">
      <c r="A24" s="45">
        <v>1</v>
      </c>
      <c r="B24" s="166" t="s">
        <v>72</v>
      </c>
      <c r="C24" s="166"/>
      <c r="D24" s="166"/>
      <c r="E24" s="166"/>
      <c r="F24" s="166"/>
    </row>
    <row r="25" spans="1:6" ht="21.75" customHeight="1" hidden="1">
      <c r="A25" s="45">
        <v>2</v>
      </c>
      <c r="B25" s="166" t="s">
        <v>73</v>
      </c>
      <c r="C25" s="166"/>
      <c r="D25" s="166"/>
      <c r="E25" s="166"/>
      <c r="F25" s="166"/>
    </row>
    <row r="26" spans="1:6" ht="34.5" customHeight="1">
      <c r="A26" s="45">
        <v>2</v>
      </c>
      <c r="B26" s="166" t="s">
        <v>109</v>
      </c>
      <c r="C26" s="166"/>
      <c r="D26" s="166"/>
      <c r="E26" s="166"/>
      <c r="F26" s="166"/>
    </row>
  </sheetData>
  <sheetProtection/>
  <mergeCells count="18">
    <mergeCell ref="F10:F13"/>
    <mergeCell ref="B26:F26"/>
    <mergeCell ref="B24:F24"/>
    <mergeCell ref="B25:F25"/>
    <mergeCell ref="D20:F20"/>
    <mergeCell ref="D19:F19"/>
    <mergeCell ref="A1:F1"/>
    <mergeCell ref="A2:F2"/>
    <mergeCell ref="D5:F5"/>
    <mergeCell ref="A6:F6"/>
    <mergeCell ref="A7:F7"/>
    <mergeCell ref="A8:F8"/>
    <mergeCell ref="A10:A13"/>
    <mergeCell ref="B10:B13"/>
    <mergeCell ref="D10:D13"/>
    <mergeCell ref="E10:E13"/>
    <mergeCell ref="C10:C13"/>
  </mergeCells>
  <printOptions/>
  <pageMargins left="0.7480314960629921" right="0.7480314960629921" top="0.984251968503937" bottom="0.984251968503937" header="0.5118110236220472" footer="0.5118110236220472"/>
  <pageSetup fitToHeight="9" horizontalDpi="600" verticalDpi="600" orientation="portrait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B71">
      <selection activeCell="D87" sqref="D87"/>
    </sheetView>
  </sheetViews>
  <sheetFormatPr defaultColWidth="9.140625" defaultRowHeight="12.75"/>
  <cols>
    <col min="1" max="1" width="10.8515625" style="118" bestFit="1" customWidth="1"/>
    <col min="2" max="2" width="68.8515625" style="118" customWidth="1"/>
    <col min="3" max="3" width="12.57421875" style="118" customWidth="1"/>
    <col min="4" max="4" width="16.57421875" style="118" customWidth="1"/>
    <col min="5" max="5" width="16.8515625" style="118" bestFit="1" customWidth="1"/>
    <col min="6" max="6" width="21.00390625" style="118" customWidth="1"/>
    <col min="7" max="16384" width="9.140625" style="118" customWidth="1"/>
  </cols>
  <sheetData>
    <row r="1" spans="1:6" ht="62.25" customHeight="1">
      <c r="A1" s="147"/>
      <c r="B1" s="147"/>
      <c r="C1" s="147"/>
      <c r="D1" s="147"/>
      <c r="E1" s="147"/>
      <c r="F1" s="147"/>
    </row>
    <row r="2" spans="1:6" ht="41.25" customHeight="1">
      <c r="A2" s="158"/>
      <c r="B2" s="158"/>
      <c r="C2" s="158"/>
      <c r="D2" s="158"/>
      <c r="E2" s="158"/>
      <c r="F2" s="158"/>
    </row>
    <row r="3" spans="1:6" ht="15">
      <c r="A3" s="40"/>
      <c r="B3" s="41"/>
      <c r="C3" s="40"/>
      <c r="D3" s="40"/>
      <c r="E3" s="40"/>
      <c r="F3" s="40"/>
    </row>
    <row r="4" spans="1:6" ht="15.75">
      <c r="A4" s="42"/>
      <c r="B4" s="41"/>
      <c r="C4" s="40"/>
      <c r="D4" s="40"/>
      <c r="E4" s="47"/>
      <c r="F4" s="43"/>
    </row>
    <row r="5" spans="1:6" ht="51" customHeight="1">
      <c r="A5" s="40"/>
      <c r="B5" s="41"/>
      <c r="C5" s="40"/>
      <c r="D5" s="174"/>
      <c r="E5" s="174"/>
      <c r="F5" s="174"/>
    </row>
    <row r="6" spans="1:6" ht="15" customHeight="1">
      <c r="A6" s="160"/>
      <c r="B6" s="160"/>
      <c r="C6" s="160"/>
      <c r="D6" s="160"/>
      <c r="E6" s="160"/>
      <c r="F6" s="160"/>
    </row>
    <row r="7" spans="1:6" ht="23.25" customHeight="1">
      <c r="A7" s="175"/>
      <c r="B7" s="175"/>
      <c r="C7" s="175"/>
      <c r="D7" s="175"/>
      <c r="E7" s="175"/>
      <c r="F7" s="175"/>
    </row>
    <row r="8" spans="1:6" ht="15.75">
      <c r="A8" s="170"/>
      <c r="B8" s="170"/>
      <c r="C8" s="170"/>
      <c r="D8" s="170"/>
      <c r="E8" s="170"/>
      <c r="F8" s="170"/>
    </row>
    <row r="9" spans="1:6" ht="15">
      <c r="A9" s="119"/>
      <c r="B9" s="120"/>
      <c r="C9" s="119"/>
      <c r="D9" s="119"/>
      <c r="E9" s="119"/>
      <c r="F9" s="119"/>
    </row>
    <row r="10" spans="1:6" ht="12.75" customHeight="1">
      <c r="A10" s="171"/>
      <c r="B10" s="171"/>
      <c r="C10" s="172"/>
      <c r="D10" s="172"/>
      <c r="E10" s="173"/>
      <c r="F10" s="173"/>
    </row>
    <row r="11" spans="1:6" ht="12.75" customHeight="1">
      <c r="A11" s="171"/>
      <c r="B11" s="171"/>
      <c r="C11" s="172"/>
      <c r="D11" s="172"/>
      <c r="E11" s="173"/>
      <c r="F11" s="173"/>
    </row>
    <row r="12" spans="1:6" ht="12.75" customHeight="1">
      <c r="A12" s="171"/>
      <c r="B12" s="171"/>
      <c r="C12" s="172"/>
      <c r="D12" s="172"/>
      <c r="E12" s="173"/>
      <c r="F12" s="173"/>
    </row>
    <row r="13" spans="1:6" ht="12.75" customHeight="1">
      <c r="A13" s="171"/>
      <c r="B13" s="171"/>
      <c r="C13" s="172"/>
      <c r="D13" s="172"/>
      <c r="E13" s="173"/>
      <c r="F13" s="173"/>
    </row>
    <row r="14" spans="1:6" ht="31.5" customHeight="1">
      <c r="A14" s="121"/>
      <c r="B14" s="121"/>
      <c r="C14" s="121"/>
      <c r="D14" s="122"/>
      <c r="E14" s="123"/>
      <c r="F14" s="124"/>
    </row>
    <row r="15" spans="1:6" ht="69.75" customHeight="1">
      <c r="A15" s="125"/>
      <c r="B15" s="121"/>
      <c r="C15" s="126"/>
      <c r="D15" s="127"/>
      <c r="E15" s="127"/>
      <c r="F15" s="128"/>
    </row>
    <row r="16" spans="1:6" ht="59.25" customHeight="1">
      <c r="A16" s="125"/>
      <c r="B16" s="121"/>
      <c r="C16" s="126"/>
      <c r="D16" s="127"/>
      <c r="E16" s="127"/>
      <c r="F16" s="128"/>
    </row>
    <row r="17" spans="1:6" ht="15.75" hidden="1">
      <c r="A17" s="125"/>
      <c r="B17" s="126"/>
      <c r="C17" s="126"/>
      <c r="D17" s="123"/>
      <c r="E17" s="129"/>
      <c r="F17" s="128"/>
    </row>
    <row r="18" spans="1:6" ht="15.75" hidden="1">
      <c r="A18" s="125"/>
      <c r="B18" s="126"/>
      <c r="C18" s="126"/>
      <c r="D18" s="123"/>
      <c r="E18" s="129"/>
      <c r="F18" s="128"/>
    </row>
    <row r="19" spans="1:6" ht="63.75" customHeight="1">
      <c r="A19" s="125"/>
      <c r="B19" s="121"/>
      <c r="C19" s="126"/>
      <c r="D19" s="127"/>
      <c r="E19" s="127"/>
      <c r="F19" s="128"/>
    </row>
    <row r="20" spans="1:6" ht="28.5" customHeight="1">
      <c r="A20" s="124"/>
      <c r="B20" s="130"/>
      <c r="C20" s="124"/>
      <c r="D20" s="124"/>
      <c r="E20" s="124"/>
      <c r="F20" s="128"/>
    </row>
    <row r="22" spans="1:4" ht="27.75" customHeight="1">
      <c r="A22" s="131"/>
      <c r="D22" s="132"/>
    </row>
    <row r="23" spans="1:6" ht="24" customHeight="1">
      <c r="A23" s="133"/>
      <c r="D23" s="168"/>
      <c r="E23" s="168"/>
      <c r="F23" s="168"/>
    </row>
    <row r="24" spans="4:6" ht="15">
      <c r="D24" s="168"/>
      <c r="E24" s="168"/>
      <c r="F24" s="168"/>
    </row>
    <row r="25" ht="20.25" customHeight="1">
      <c r="D25" s="134"/>
    </row>
    <row r="27" spans="1:6" ht="15">
      <c r="A27" s="135"/>
      <c r="B27" s="136"/>
      <c r="C27" s="135"/>
      <c r="D27" s="135"/>
      <c r="E27" s="135"/>
      <c r="F27" s="135"/>
    </row>
    <row r="28" spans="1:6" ht="21.75" customHeight="1">
      <c r="A28" s="135"/>
      <c r="B28" s="169"/>
      <c r="C28" s="169"/>
      <c r="D28" s="169"/>
      <c r="E28" s="169"/>
      <c r="F28" s="169"/>
    </row>
    <row r="29" spans="1:6" ht="21.75" customHeight="1">
      <c r="A29" s="135"/>
      <c r="B29" s="169"/>
      <c r="C29" s="169"/>
      <c r="D29" s="169"/>
      <c r="E29" s="169"/>
      <c r="F29" s="169"/>
    </row>
    <row r="30" spans="1:6" ht="34.5" customHeight="1">
      <c r="A30" s="135"/>
      <c r="B30" s="169"/>
      <c r="C30" s="169"/>
      <c r="D30" s="169"/>
      <c r="E30" s="169"/>
      <c r="F30" s="169"/>
    </row>
    <row r="61" ht="12.75">
      <c r="E61" s="118">
        <f>135.986+501.447+212.477</f>
        <v>849.91</v>
      </c>
    </row>
    <row r="65" spans="4:6" ht="12.75">
      <c r="D65" s="118">
        <f>615.528+2280.822+966.45</f>
        <v>3862.8</v>
      </c>
      <c r="F65" s="118">
        <f>18.491+88.189+35.56</f>
        <v>142.24</v>
      </c>
    </row>
    <row r="72" spans="2:6" ht="12.75">
      <c r="B72" s="142" t="s">
        <v>115</v>
      </c>
      <c r="F72" s="118">
        <v>0.15</v>
      </c>
    </row>
    <row r="73" ht="12.75">
      <c r="F73" s="118">
        <v>0.6</v>
      </c>
    </row>
    <row r="74" ht="12.75">
      <c r="F74" s="118">
        <v>0.25</v>
      </c>
    </row>
    <row r="75" ht="12.75">
      <c r="E75" s="141"/>
    </row>
    <row r="76" ht="12.75">
      <c r="E76" s="141"/>
    </row>
    <row r="77" ht="12.75">
      <c r="E77" s="141"/>
    </row>
    <row r="78" spans="2:5" ht="12.75">
      <c r="B78" s="118">
        <v>142</v>
      </c>
      <c r="C78" s="142" t="s">
        <v>113</v>
      </c>
      <c r="D78" s="118">
        <f>615.528/D65</f>
        <v>0.1593476234855545</v>
      </c>
      <c r="E78" s="141">
        <f>+D78*100</f>
        <v>15.93476234855545</v>
      </c>
    </row>
    <row r="79" spans="2:5" ht="12.75">
      <c r="B79" s="142"/>
      <c r="C79" s="142" t="s">
        <v>114</v>
      </c>
      <c r="D79" s="118">
        <f>2280.82/D65</f>
        <v>0.5904576990783887</v>
      </c>
      <c r="E79" s="141">
        <f>+D79*100</f>
        <v>59.045769907838874</v>
      </c>
    </row>
    <row r="80" spans="3:5" ht="12.75">
      <c r="C80" s="142" t="s">
        <v>112</v>
      </c>
      <c r="D80" s="118">
        <f>966.45/D65</f>
        <v>0.25019415967691827</v>
      </c>
      <c r="E80" s="141">
        <f>+D80*100</f>
        <v>25.019415967691828</v>
      </c>
    </row>
    <row r="81" ht="12.75">
      <c r="E81" s="141"/>
    </row>
    <row r="82" ht="12.75">
      <c r="E82" s="141"/>
    </row>
    <row r="83" spans="3:5" ht="12.75">
      <c r="C83" s="142" t="s">
        <v>113</v>
      </c>
      <c r="D83" s="118">
        <f>18.491/F65</f>
        <v>0.12999859392575927</v>
      </c>
      <c r="E83" s="141">
        <f aca="true" t="shared" si="0" ref="E83:E89">+D83*100</f>
        <v>12.999859392575926</v>
      </c>
    </row>
    <row r="84" spans="2:5" ht="12.75">
      <c r="B84" s="118">
        <v>126</v>
      </c>
      <c r="C84" s="142" t="s">
        <v>114</v>
      </c>
      <c r="D84" s="118">
        <f>88.189/F65</f>
        <v>0.6200014060742406</v>
      </c>
      <c r="E84" s="141">
        <f t="shared" si="0"/>
        <v>62.00014060742406</v>
      </c>
    </row>
    <row r="85" spans="3:5" ht="12.75">
      <c r="C85" s="142" t="s">
        <v>112</v>
      </c>
      <c r="D85" s="118">
        <f>35.56/F65</f>
        <v>0.25</v>
      </c>
      <c r="E85" s="141">
        <f t="shared" si="0"/>
        <v>25</v>
      </c>
    </row>
    <row r="86" ht="12.75">
      <c r="E86" s="141"/>
    </row>
    <row r="87" spans="3:5" ht="12.75">
      <c r="C87" s="142" t="s">
        <v>113</v>
      </c>
      <c r="D87" s="118">
        <f>135.986/E61</f>
        <v>0.16000047063806755</v>
      </c>
      <c r="E87" s="141">
        <f t="shared" si="0"/>
        <v>16.000047063806754</v>
      </c>
    </row>
    <row r="88" spans="2:5" ht="12.75">
      <c r="B88" s="118">
        <v>134</v>
      </c>
      <c r="C88" s="142" t="s">
        <v>114</v>
      </c>
      <c r="D88" s="118">
        <f>501.447/E61</f>
        <v>0.5900001176595169</v>
      </c>
      <c r="E88" s="141">
        <f t="shared" si="0"/>
        <v>59.00001176595169</v>
      </c>
    </row>
    <row r="89" spans="3:5" ht="12.75">
      <c r="C89" s="142" t="s">
        <v>112</v>
      </c>
      <c r="D89" s="118">
        <f>212.477/E61</f>
        <v>0.24999941170241557</v>
      </c>
      <c r="E89" s="141">
        <f t="shared" si="0"/>
        <v>24.999941170241556</v>
      </c>
    </row>
  </sheetData>
  <sheetProtection/>
  <mergeCells count="17">
    <mergeCell ref="E10:E13"/>
    <mergeCell ref="F10:F13"/>
    <mergeCell ref="A1:F1"/>
    <mergeCell ref="A2:F2"/>
    <mergeCell ref="D5:F5"/>
    <mergeCell ref="A6:F6"/>
    <mergeCell ref="A7:F7"/>
    <mergeCell ref="D23:F23"/>
    <mergeCell ref="D24:F24"/>
    <mergeCell ref="B28:F28"/>
    <mergeCell ref="B29:F29"/>
    <mergeCell ref="B30:F30"/>
    <mergeCell ref="A8:F8"/>
    <mergeCell ref="A10:A13"/>
    <mergeCell ref="B10:B13"/>
    <mergeCell ref="C10:C13"/>
    <mergeCell ref="D10:D13"/>
  </mergeCells>
  <printOptions/>
  <pageMargins left="0.7" right="0.7" top="0.75" bottom="0.75" header="0.3" footer="0.3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PGCIL</dc:creator>
  <cp:keywords/>
  <dc:description/>
  <cp:lastModifiedBy>Peeyush</cp:lastModifiedBy>
  <cp:lastPrinted>2017-10-03T09:59:51Z</cp:lastPrinted>
  <dcterms:created xsi:type="dcterms:W3CDTF">2001-07-26T10:23:15Z</dcterms:created>
  <dcterms:modified xsi:type="dcterms:W3CDTF">2017-10-13T06:46:56Z</dcterms:modified>
  <cp:category/>
  <cp:version/>
  <cp:contentType/>
  <cp:contentStatus/>
</cp:coreProperties>
</file>